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inondations.sharepoint.com/sites/equipe/Documents partages/02_National/2025_ASTEE_GT Déchets post-catastrophe/07_LIVRABLE/TABLEAU_MECADEPI/"/>
    </mc:Choice>
  </mc:AlternateContent>
  <xr:revisionPtr revIDLastSave="885" documentId="13_ncr:1_{A721F4F1-4B30-4877-8857-FABC612E169C}" xr6:coauthVersionLast="47" xr6:coauthVersionMax="47" xr10:uidLastSave="{B81450B3-0E44-4AA6-B482-2927070F52D1}"/>
  <bookViews>
    <workbookView xWindow="28680" yWindow="-120" windowWidth="29040" windowHeight="15720" firstSheet="3" activeTab="9" xr2:uid="{00000000-000D-0000-FFFF-FFFF00000000}"/>
  </bookViews>
  <sheets>
    <sheet name="A lire avant de commencer" sheetId="15" r:id="rId1"/>
    <sheet name="Déchets des EEE" sheetId="9" r:id="rId2"/>
    <sheet name="Déchets de l'ameublement" sheetId="3" r:id="rId3"/>
    <sheet name="Déchets alimentaires" sheetId="8" r:id="rId4"/>
    <sheet name="Déchets en mélange" sheetId="11" r:id="rId5"/>
    <sheet name="Déchets en mélange (2)" sheetId="13" state="hidden" r:id="rId6"/>
    <sheet name="Déchets dangereux" sheetId="4" r:id="rId7"/>
    <sheet name="Véhicules" sheetId="1" r:id="rId8"/>
    <sheet name="Déchets du bâtiment" sheetId="5" r:id="rId9"/>
    <sheet name="Déchets des caves" sheetId="14" r:id="rId10"/>
    <sheet name="Bilan" sheetId="16"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12" roundtripDataChecksum="5yCPfbt/YA8ppyipelOf1r8r6w5AlAKI5coeLQeXHX4="/>
    </ext>
  </extLst>
</workbook>
</file>

<file path=xl/calcChain.xml><?xml version="1.0" encoding="utf-8"?>
<calcChain xmlns="http://schemas.openxmlformats.org/spreadsheetml/2006/main">
  <c r="D20" i="16" l="1"/>
  <c r="F12" i="16"/>
  <c r="F8" i="16"/>
  <c r="F9" i="16"/>
  <c r="F10" i="16"/>
  <c r="F11" i="16"/>
  <c r="F13" i="16"/>
  <c r="F14" i="16"/>
  <c r="F20" i="16"/>
  <c r="D14" i="16"/>
  <c r="D13" i="16"/>
  <c r="D12" i="16"/>
  <c r="D11" i="16"/>
  <c r="D10" i="16"/>
  <c r="D9" i="16"/>
  <c r="D8" i="16"/>
  <c r="C15" i="4"/>
  <c r="F16" i="16" l="1"/>
  <c r="D16" i="16"/>
  <c r="C9" i="4"/>
  <c r="C12" i="1"/>
  <c r="C60" i="14"/>
  <c r="C63" i="14" s="1"/>
  <c r="C55" i="14"/>
  <c r="C21" i="14"/>
  <c r="C12" i="14"/>
  <c r="C19" i="11"/>
  <c r="C9" i="11"/>
  <c r="C19" i="8"/>
  <c r="C9" i="8"/>
  <c r="C24" i="1"/>
  <c r="C16" i="9"/>
  <c r="C15" i="9"/>
  <c r="C14" i="9"/>
  <c r="C13" i="9"/>
  <c r="C12" i="9"/>
  <c r="C11" i="9"/>
  <c r="C10" i="9"/>
  <c r="C9" i="9"/>
  <c r="C23" i="3"/>
  <c r="C10" i="3"/>
  <c r="C32" i="9"/>
  <c r="C31" i="9"/>
  <c r="C30" i="9"/>
  <c r="C29" i="9"/>
  <c r="C28" i="9"/>
  <c r="C27" i="9"/>
  <c r="C26" i="9"/>
  <c r="C25" i="9"/>
  <c r="C78" i="14" l="1"/>
  <c r="C79" i="14"/>
  <c r="C77" i="14"/>
  <c r="C76" i="14"/>
  <c r="C75" i="14"/>
  <c r="C73" i="14"/>
  <c r="C24" i="14"/>
  <c r="C16" i="14"/>
  <c r="C9" i="13"/>
  <c r="C40" i="14" l="1"/>
  <c r="C39" i="14"/>
  <c r="C38" i="14"/>
  <c r="G10" i="16" s="1"/>
  <c r="C37" i="14"/>
  <c r="G9" i="16" s="1"/>
  <c r="C34" i="14"/>
  <c r="C36" i="14"/>
  <c r="C19" i="13"/>
  <c r="G12" i="16" l="1"/>
  <c r="G11" i="16"/>
  <c r="G8" i="16"/>
  <c r="I30" i="5"/>
  <c r="I67" i="5"/>
  <c r="I66" i="5"/>
  <c r="I65" i="5"/>
  <c r="I64" i="5"/>
  <c r="I61" i="5"/>
  <c r="I60" i="5"/>
  <c r="I59" i="5"/>
  <c r="I58" i="5"/>
  <c r="I56" i="5"/>
  <c r="I55" i="5"/>
  <c r="I54" i="5"/>
  <c r="I53" i="5"/>
  <c r="I51" i="5"/>
  <c r="I50" i="5"/>
  <c r="I49" i="5"/>
  <c r="I48" i="5"/>
  <c r="I29" i="5"/>
  <c r="I28" i="5"/>
  <c r="I27" i="5"/>
  <c r="I24" i="5"/>
  <c r="I23" i="5"/>
  <c r="I22" i="5"/>
  <c r="I21" i="5"/>
  <c r="I19" i="5"/>
  <c r="I18" i="5"/>
  <c r="I17" i="5"/>
  <c r="I16" i="5"/>
  <c r="I14" i="5"/>
  <c r="I13" i="5"/>
  <c r="I12" i="5"/>
  <c r="I11" i="5"/>
  <c r="G16" i="16" l="1"/>
  <c r="F17" i="16"/>
  <c r="B38" i="5"/>
  <c r="B36" i="5"/>
  <c r="B39" i="5"/>
  <c r="B37" i="5"/>
  <c r="B73" i="5"/>
  <c r="B74" i="5"/>
  <c r="B75" i="5"/>
  <c r="B76" i="5"/>
  <c r="I15" i="5"/>
  <c r="I25" i="5"/>
  <c r="I31" i="5"/>
  <c r="I52" i="5"/>
  <c r="I57" i="5"/>
  <c r="I62" i="5"/>
  <c r="I68" i="5"/>
  <c r="I20" i="5"/>
  <c r="B35" i="5" l="1"/>
  <c r="B72" i="5"/>
</calcChain>
</file>

<file path=xl/sharedStrings.xml><?xml version="1.0" encoding="utf-8"?>
<sst xmlns="http://schemas.openxmlformats.org/spreadsheetml/2006/main" count="313" uniqueCount="178">
  <si>
    <t>Total</t>
  </si>
  <si>
    <t>Nombre de logements inondables</t>
  </si>
  <si>
    <t>1 pièce</t>
  </si>
  <si>
    <t>2 pièces</t>
  </si>
  <si>
    <t>3 pièces</t>
  </si>
  <si>
    <t>4 pièces</t>
  </si>
  <si>
    <t>5 pièces</t>
  </si>
  <si>
    <t>Déchets de l'ameublement</t>
  </si>
  <si>
    <t>Déchets dangereux</t>
  </si>
  <si>
    <t>Type de logements</t>
  </si>
  <si>
    <t>Maisons individuelles sans étage</t>
  </si>
  <si>
    <t>DIB</t>
  </si>
  <si>
    <t>DEEE</t>
  </si>
  <si>
    <t>Maisons individuelles avec étage</t>
  </si>
  <si>
    <t>Logements collectifs</t>
  </si>
  <si>
    <t>Déchets inertes</t>
  </si>
  <si>
    <t>2. Méthode détaillée</t>
  </si>
  <si>
    <t>Ayant une voiture</t>
  </si>
  <si>
    <t>Nombre de ménages de l'IRIS résidant en zone inondable et....</t>
  </si>
  <si>
    <t>Case à compléter avec le nombre de logements inondables</t>
  </si>
  <si>
    <t>Case à compléter avec le nombre de logements inondables ventilés par nombre de pièces</t>
  </si>
  <si>
    <t>Déchets du bâtiment</t>
  </si>
  <si>
    <t>Durée de l'inondation supérieure à 48 h</t>
  </si>
  <si>
    <t>Durée de l'inondation inférieure à 48 h</t>
  </si>
  <si>
    <t xml:space="preserve">Equipements d'échanges thermiques (réfrigérateurs, congélateurs, climatiseurs, etc.) </t>
  </si>
  <si>
    <t>Lampes</t>
  </si>
  <si>
    <t>Gros équipements</t>
  </si>
  <si>
    <t>Petits équipements</t>
  </si>
  <si>
    <t>Panneaux photovoltaïques</t>
  </si>
  <si>
    <t>Ecrans (ordinateurs, téléviseurs,…)</t>
  </si>
  <si>
    <t>Déchets des équipements électriques et électroniques</t>
  </si>
  <si>
    <t xml:space="preserve">Case orangée à compléter avec le nombre de bâtiments résidentiels collectifs inondables. </t>
  </si>
  <si>
    <t>Nombre de logements inondables de…</t>
  </si>
  <si>
    <t>Nombre de ménages résidant en zone inondable</t>
  </si>
  <si>
    <t xml:space="preserve">Case à compléter avec le nombre de logements inondables ventilés par le nombre de pièces. 
</t>
  </si>
  <si>
    <t>1. Méthode simplifiée</t>
  </si>
  <si>
    <t>Taux d'évacuation des voitures</t>
  </si>
  <si>
    <t>Taille moyenne des ménages</t>
  </si>
  <si>
    <t xml:space="preserve">Case à compléter avec la taille moyenne des ménages sur le territoire </t>
  </si>
  <si>
    <t>Déchets des EEE</t>
  </si>
  <si>
    <t>Déchets en mélange</t>
  </si>
  <si>
    <t>Déchets du bâtiment (si durée inondation sup. 48h)</t>
  </si>
  <si>
    <t>Déchets du bâtiment (si durée inondation inf. 48h)</t>
  </si>
  <si>
    <r>
      <t>Poids total déchets en mélange</t>
    </r>
    <r>
      <rPr>
        <b/>
        <i/>
        <sz val="12"/>
        <color theme="1"/>
        <rFont val="Calibri"/>
        <family val="2"/>
      </rPr>
      <t xml:space="preserve">
En kg</t>
    </r>
  </si>
  <si>
    <t>Déchets alimentaires</t>
  </si>
  <si>
    <r>
      <t xml:space="preserve">Déchets en mélange
</t>
    </r>
    <r>
      <rPr>
        <i/>
        <sz val="14"/>
        <color rgb="FFC00000"/>
        <rFont val="Calibri"/>
        <family val="2"/>
      </rPr>
      <t>(vêtements, vaisselle, livres, etc.)</t>
    </r>
  </si>
  <si>
    <t>Nombre de ménages en zone inondable, permettant de prendre en compte les caves</t>
  </si>
  <si>
    <t>à rajouter dans la formule : volume d'une cave selon la taille moyenne d'une cave x50%</t>
  </si>
  <si>
    <t>Guide d'utilisation - A lire avant de commencer</t>
  </si>
  <si>
    <t>DEUX NIVEAUX D'ESTIMATION</t>
  </si>
  <si>
    <t>Méthode simplifiée</t>
  </si>
  <si>
    <t>Méthode détaillée</t>
  </si>
  <si>
    <t>COMMENT DEMARRER ?</t>
  </si>
  <si>
    <r>
      <rPr>
        <b/>
        <sz val="12"/>
        <color rgb="FF141413"/>
        <rFont val="Calibri"/>
        <family val="2"/>
      </rPr>
      <t>Rassemblez vos données territoriales</t>
    </r>
    <r>
      <rPr>
        <sz val="12"/>
        <color rgb="FF141413"/>
        <rFont val="Calibri"/>
        <family val="2"/>
      </rPr>
      <t xml:space="preserve">
</t>
    </r>
    <r>
      <rPr>
        <sz val="12"/>
        <color rgb="FF3D3D3A"/>
        <rFont val="Calibri"/>
        <family val="2"/>
      </rPr>
      <t>Nombre de ménages et logements en zone inondable — sources : PLU, PPRI, données INSEE ou diagnostic territorial</t>
    </r>
  </si>
  <si>
    <r>
      <rPr>
        <b/>
        <sz val="12"/>
        <color rgb="FF141413"/>
        <rFont val="Calibri"/>
        <family val="2"/>
      </rPr>
      <t xml:space="preserve">Saisissez les valeurs dans les cases orangées de chaque onglet
</t>
    </r>
    <r>
      <rPr>
        <sz val="12"/>
        <color rgb="FF141413"/>
        <rFont val="Calibri"/>
        <family val="2"/>
      </rPr>
      <t>Chaque onglet correspond à une typologie de déchets</t>
    </r>
  </si>
  <si>
    <r>
      <t xml:space="preserve">Choisissez votre niveau d'estimation
</t>
    </r>
    <r>
      <rPr>
        <sz val="12"/>
        <color rgb="FF3D3D3A"/>
        <rFont val="Calibri"/>
        <family val="2"/>
      </rPr>
      <t>Méthode simplifiée pour un premier cadrage · Méthode détaillée pour affiner si les données sont disponibles</t>
    </r>
  </si>
  <si>
    <t>Analysez les résultats</t>
  </si>
  <si>
    <t>Pour la méthode simplifiée :</t>
  </si>
  <si>
    <t>Pour la méthode détaillée :</t>
  </si>
  <si>
    <t>LES LIMITES DE LA METHODE</t>
  </si>
  <si>
    <t>COMMENT CA MARCHE ?</t>
  </si>
  <si>
    <t xml:space="preserve">Ayant deux voitures ou plus </t>
  </si>
  <si>
    <r>
      <rPr>
        <b/>
        <sz val="12"/>
        <color rgb="FF000000"/>
        <rFont val="Calibri"/>
        <family val="2"/>
      </rPr>
      <t xml:space="preserve"> - Des paramètres perfectibles</t>
    </r>
    <r>
      <rPr>
        <sz val="12"/>
        <color rgb="FF000000"/>
        <rFont val="Calibri"/>
        <family val="2"/>
      </rPr>
      <t xml:space="preserve"> : certains indicateurs reposent sur des études anciennes ou des moyennes nationales, qui peuvent ne pas refléter les caractéristiques du territoire.
</t>
    </r>
    <r>
      <rPr>
        <b/>
        <sz val="12"/>
        <color rgb="FF000000"/>
        <rFont val="Calibri"/>
        <family val="2"/>
      </rPr>
      <t xml:space="preserve">- Des catégories susceptibles d'évoluer </t>
    </r>
    <r>
      <rPr>
        <sz val="12"/>
        <color rgb="FF000000"/>
        <rFont val="Calibri"/>
        <family val="2"/>
      </rPr>
      <t>: l'organisation actuelle des filières REP peut ne plus correspondre aux catégories de déchets prises en compte par la méthode.</t>
    </r>
  </si>
  <si>
    <t>Nombre de logements collectifs en zone inondable, mais hors d'eau</t>
  </si>
  <si>
    <t>Taux moyens de présence des caves dans les logements collectifs</t>
  </si>
  <si>
    <t>Nombre de caves sur le territoire</t>
  </si>
  <si>
    <t>Surface moyenne des caves</t>
  </si>
  <si>
    <t>Hauteur moyenne du plafond dans les caves</t>
  </si>
  <si>
    <t>Volume moyen d'une cave (m3)</t>
  </si>
  <si>
    <t>Estimation du taux moyen de remplissage d'une cave</t>
  </si>
  <si>
    <t>Volume rempli de biens / équipements par cave (en m3)</t>
  </si>
  <si>
    <t>Equipements électriques et électroniques</t>
  </si>
  <si>
    <t>Eléments d'ameublement</t>
  </si>
  <si>
    <t>Produits alimentaires</t>
  </si>
  <si>
    <t>Biens / équipements en mélange (hors EEE et éléments d'ameublement) (vêtements, jeux, livres, etc.)</t>
  </si>
  <si>
    <t>Déchets des éléments d'ameublement</t>
  </si>
  <si>
    <t>Taux moyens de présence des caves dans les logements individuels</t>
  </si>
  <si>
    <t>Bilan de la quantification</t>
  </si>
  <si>
    <t>Nombre de véhicules</t>
  </si>
  <si>
    <t>2. Détermination de la quantité de biens contenus dans une cave</t>
  </si>
  <si>
    <t>3. Ventilation par typologie de biens et d'équipements</t>
  </si>
  <si>
    <t>1. Détermination du nombre de caves concernées</t>
  </si>
  <si>
    <t>Caves logements collectifs</t>
  </si>
  <si>
    <t>En tonnes</t>
  </si>
  <si>
    <t>En unités</t>
  </si>
  <si>
    <t>Taux moyen de présence de caves dans les logements collectifs</t>
  </si>
  <si>
    <t xml:space="preserve">Nombre de logements collectifs inondables </t>
  </si>
  <si>
    <t>Hauteur moyenne du plafond dans les caves (m)</t>
  </si>
  <si>
    <r>
      <t>Surface moyenne des caves (m</t>
    </r>
    <r>
      <rPr>
        <vertAlign val="superscript"/>
        <sz val="11"/>
        <color theme="1"/>
        <rFont val="Calibri"/>
        <family val="2"/>
      </rPr>
      <t>2</t>
    </r>
    <r>
      <rPr>
        <sz val="11"/>
        <color theme="1"/>
        <rFont val="Calibri"/>
        <family val="2"/>
      </rPr>
      <t>)</t>
    </r>
  </si>
  <si>
    <r>
      <t>Volume moyen d'une cave (m</t>
    </r>
    <r>
      <rPr>
        <vertAlign val="superscript"/>
        <sz val="11"/>
        <color theme="1"/>
        <rFont val="Calibri"/>
        <family val="2"/>
      </rPr>
      <t>3</t>
    </r>
    <r>
      <rPr>
        <sz val="11"/>
        <color theme="1"/>
        <rFont val="Calibri"/>
        <family val="2"/>
      </rPr>
      <t>)</t>
    </r>
  </si>
  <si>
    <r>
      <t>Volume rempli de biens / équipements par cave (en m</t>
    </r>
    <r>
      <rPr>
        <vertAlign val="superscript"/>
        <sz val="10"/>
        <color theme="0" tint="-0.499984740745262"/>
        <rFont val="Calibri"/>
        <family val="2"/>
      </rPr>
      <t>3</t>
    </r>
    <r>
      <rPr>
        <sz val="10"/>
        <color theme="0" tint="-0.499984740745262"/>
        <rFont val="Calibri"/>
        <family val="2"/>
      </rPr>
      <t>)</t>
    </r>
  </si>
  <si>
    <r>
      <rPr>
        <b/>
        <i/>
        <sz val="10"/>
        <color rgb="FF000000"/>
        <rFont val="Calibri"/>
        <family val="2"/>
      </rPr>
      <t xml:space="preserve">Case à compléter </t>
    </r>
    <r>
      <rPr>
        <i/>
        <sz val="10"/>
        <color rgb="FF000000"/>
        <rFont val="Calibri"/>
        <family val="2"/>
      </rPr>
      <t>avec le nombre de logements collectifs inondables</t>
    </r>
  </si>
  <si>
    <r>
      <t xml:space="preserve">Poids des déchets produits par l'inondation des caves par typologie de déchets
</t>
    </r>
    <r>
      <rPr>
        <i/>
        <sz val="11"/>
        <color rgb="FF000000"/>
        <rFont val="Calibri"/>
        <family val="2"/>
      </rPr>
      <t>En tonne</t>
    </r>
  </si>
  <si>
    <r>
      <t xml:space="preserve">Poids total des déchets produits par l'inondation des caves
</t>
    </r>
    <r>
      <rPr>
        <i/>
        <sz val="11"/>
        <color theme="1"/>
        <rFont val="Calibri"/>
        <family val="2"/>
      </rPr>
      <t>En tonne</t>
    </r>
  </si>
  <si>
    <t>BONUS : Si vous souhaitez savoir ce que représentent les déchets produits par la totalité des caves sur votre territoire</t>
  </si>
  <si>
    <t>QU'EST-CE QUE LA MECADEPI ?</t>
  </si>
  <si>
    <t>Pour aller plus loin :</t>
  </si>
  <si>
    <t>Un résultat plus fin, en renseignant certaines données locales issues de diagnostics territoriaux ou de l'INSEE, par exemple le taux de motorisation des ménages sur votre territoire.</t>
  </si>
  <si>
    <t>Des données propres à votre territoire</t>
  </si>
  <si>
    <t>A renseigner dans les cellules orangées.</t>
  </si>
  <si>
    <t>Des paramètres fixes de production des déchets</t>
  </si>
  <si>
    <r>
      <rPr>
        <b/>
        <sz val="12"/>
        <color rgb="FF3D3D3A"/>
        <rFont val="Calibri"/>
        <family val="2"/>
      </rPr>
      <t>Pré-renseignés dans l'outil</t>
    </r>
    <r>
      <rPr>
        <sz val="12"/>
        <color rgb="FF3D3D3A"/>
        <rFont val="Calibri"/>
        <family val="2"/>
      </rPr>
      <t xml:space="preserve"> à partir de données scientifiques et techniques robustes (enquêtes INSEE, études ADEME, OCAD3E…)</t>
    </r>
  </si>
  <si>
    <t>LES DONNEES DONT VOUS AUREZ BESOIN</t>
  </si>
  <si>
    <t>Nombre de logements concernés par une coupure du réseau électrique prolongée en cas d'inondation</t>
  </si>
  <si>
    <t>Des données complémentaires pour aller plus loin (optionnel)</t>
  </si>
  <si>
    <t xml:space="preserve">La plupart de ces informations peuvent être obtenues
à partir des données de l'INSEE, des diagnostics de territoire (PLU/PLH) et des études relatives au risque d'inondation déjà réalisées localement (PAPI, TRI, diagnostic de vulnérabilité...). </t>
  </si>
  <si>
    <r>
      <t xml:space="preserve">Si vous souhaitez estimer la quantité de </t>
    </r>
    <r>
      <rPr>
        <b/>
        <sz val="11"/>
        <color rgb="FF000000"/>
        <rFont val="Calibri"/>
        <family val="2"/>
      </rPr>
      <t xml:space="preserve">déchets produits par l'inondation de la </t>
    </r>
    <r>
      <rPr>
        <b/>
        <u/>
        <sz val="11"/>
        <color rgb="FF000000"/>
        <rFont val="Calibri"/>
        <family val="2"/>
      </rPr>
      <t>totalité des caves</t>
    </r>
    <r>
      <rPr>
        <b/>
        <sz val="11"/>
        <color rgb="FF000000"/>
        <rFont val="Calibri"/>
        <family val="2"/>
      </rPr>
      <t xml:space="preserve"> présentes en zone inondable sur votre territoire</t>
    </r>
    <r>
      <rPr>
        <sz val="11"/>
        <color rgb="FF000000"/>
        <rFont val="Calibri"/>
        <family val="2"/>
      </rPr>
      <t xml:space="preserve">, vous trouverez ci-dessous un module de quantification spécifique. Si seules les caves sont inondées sur votre territoire (par exemple en cas de remontée de nappe) ou si vous souhaitez prendre la mesure des déchets que généreront la totalité des caves sur votre territoire. </t>
    </r>
  </si>
  <si>
    <r>
      <rPr>
        <b/>
        <i/>
        <u/>
        <sz val="12"/>
        <color rgb="FF000000"/>
        <rFont val="Calibri"/>
        <family val="2"/>
      </rPr>
      <t xml:space="preserve">Bonus </t>
    </r>
    <r>
      <rPr>
        <i/>
        <sz val="12"/>
        <color rgb="FF000000"/>
        <rFont val="Calibri"/>
        <family val="2"/>
      </rPr>
      <t>: Cet onglet permet aussi d'estimer la quantité de déchets potentiellement produits par l'ensemble des caves présentes en zone inondable sur votre territoire : utile si seules les caves sont inondées (ex. remontée de nappe), ou pour disposer d'une vision globale de ce gisement.</t>
    </r>
  </si>
  <si>
    <t>Pour estimer les quantités de déchets produites lors d'une inondation, la méthode croise deux types d'informations :</t>
  </si>
  <si>
    <r>
      <rPr>
        <b/>
        <sz val="12"/>
        <color rgb="FF000000"/>
        <rFont val="Calibri"/>
        <family val="2"/>
      </rPr>
      <t xml:space="preserve"> - Une estimation volontairement majorante</t>
    </r>
    <r>
      <rPr>
        <sz val="12"/>
        <color rgb="FF000000"/>
        <rFont val="Calibri"/>
        <family val="2"/>
      </rPr>
      <t xml:space="preserve"> : elle considère que l'ensemble des biens d'un logement inondé se transforment en déchets, sans tenir compte des biens mis hors d'eau ou évacués.
</t>
    </r>
    <r>
      <rPr>
        <b/>
        <sz val="12"/>
        <color rgb="FF000000"/>
        <rFont val="Calibri"/>
        <family val="2"/>
      </rPr>
      <t xml:space="preserve">- Certains flux non inclus : </t>
    </r>
    <r>
      <rPr>
        <sz val="12"/>
        <color rgb="FF000000"/>
        <rFont val="Calibri"/>
        <family val="2"/>
      </rPr>
      <t xml:space="preserve">déchets verts, déchets des activités économiques, ou encore déchets générés par les opérations de nettoyage et de solidarité. </t>
    </r>
  </si>
  <si>
    <r>
      <t>Poids total des DEEE</t>
    </r>
    <r>
      <rPr>
        <b/>
        <i/>
        <sz val="12"/>
        <color theme="1"/>
        <rFont val="Calibri"/>
        <family val="2"/>
      </rPr>
      <t xml:space="preserve">
</t>
    </r>
    <r>
      <rPr>
        <i/>
        <sz val="11"/>
        <color theme="1"/>
        <rFont val="Calibri"/>
        <family val="2"/>
      </rPr>
      <t>En tonne</t>
    </r>
  </si>
  <si>
    <r>
      <t>Poids total déchets d'ameublement</t>
    </r>
    <r>
      <rPr>
        <b/>
        <i/>
        <sz val="12"/>
        <color theme="1"/>
        <rFont val="Calibri"/>
        <family val="2"/>
      </rPr>
      <t xml:space="preserve">
</t>
    </r>
    <r>
      <rPr>
        <i/>
        <sz val="10"/>
        <color theme="1"/>
        <rFont val="Calibri"/>
        <family val="2"/>
      </rPr>
      <t>En tonne</t>
    </r>
  </si>
  <si>
    <r>
      <t>Poids total déchets alimentaires</t>
    </r>
    <r>
      <rPr>
        <b/>
        <i/>
        <sz val="12"/>
        <color theme="1"/>
        <rFont val="Calibri"/>
        <family val="2"/>
      </rPr>
      <t xml:space="preserve">
</t>
    </r>
    <r>
      <rPr>
        <i/>
        <sz val="11"/>
        <color theme="1"/>
        <rFont val="Calibri"/>
        <family val="2"/>
      </rPr>
      <t>En tonne</t>
    </r>
  </si>
  <si>
    <t>Case à compléter avec le nombre de logements susceptibles d'être concernés par une coupure prolongée du réseau électrique en cas d'inondation</t>
  </si>
  <si>
    <t>Case à compléter avec le nombre de logements inondables ventilés par le nombre de pièces</t>
  </si>
  <si>
    <r>
      <t>Poids total déchets en mélange</t>
    </r>
    <r>
      <rPr>
        <b/>
        <i/>
        <sz val="12"/>
        <color theme="1"/>
        <rFont val="Calibri"/>
        <family val="2"/>
      </rPr>
      <t xml:space="preserve">
</t>
    </r>
    <r>
      <rPr>
        <i/>
        <sz val="11"/>
        <color theme="1"/>
        <rFont val="Calibri"/>
        <family val="2"/>
      </rPr>
      <t>En tonne</t>
    </r>
  </si>
  <si>
    <r>
      <t>Poids total des produits dangereux</t>
    </r>
    <r>
      <rPr>
        <b/>
        <i/>
        <sz val="12"/>
        <color theme="1"/>
        <rFont val="Calibri"/>
        <family val="2"/>
      </rPr>
      <t xml:space="preserve">
</t>
    </r>
    <r>
      <rPr>
        <i/>
        <sz val="11"/>
        <color theme="1"/>
        <rFont val="Calibri"/>
        <family val="2"/>
      </rPr>
      <t>En tonne</t>
    </r>
  </si>
  <si>
    <t xml:space="preserve">Possibilité de moduler le nombre de voitures potentiellement inondées en appliquant un taux d'évacuation des voitures. Par exemple, sur un territoire où la cinétique de la crue est relativement lente, il est possible de considérer que seules 10 % des voitures resteront dans la zone inondable, et que les autres seront évacuées. Dans ce cas, il faudrait inscrire 90% dans la case jaune. Par défaut, le taux est de 0 %, c'est-à-dire 100 % des voitures restent dans la zone inondable. </t>
  </si>
  <si>
    <t xml:space="preserve">Cases à compléter avec le nombre de ménages de l'IRIS ou de la commune résidant en ZI et ayant 1 voiture / deux voitures ou plus. Pour obtenir le taux de motorisation spécifique à votre territoire, utiliser soit les statistiques de l'échelle de l'IRIS soit le dossier communal de l'INSEE. 
Dossier communal accessible ici sur https://www.insee.fr/fr/statistiques/zones/2011101?debut=0 </t>
  </si>
  <si>
    <r>
      <t>Poids total des déchets de la construction</t>
    </r>
    <r>
      <rPr>
        <b/>
        <i/>
        <sz val="10"/>
        <color theme="1"/>
        <rFont val="Calibri"/>
        <family val="2"/>
      </rPr>
      <t xml:space="preserve">
</t>
    </r>
    <r>
      <rPr>
        <i/>
        <sz val="11"/>
        <color theme="1"/>
        <rFont val="Calibri"/>
        <family val="2"/>
      </rPr>
      <t>En tonne</t>
    </r>
  </si>
  <si>
    <r>
      <t>Poids total des déchets de la construction</t>
    </r>
    <r>
      <rPr>
        <b/>
        <i/>
        <sz val="11"/>
        <color theme="1"/>
        <rFont val="Calibri"/>
        <family val="2"/>
      </rPr>
      <t xml:space="preserve">
</t>
    </r>
    <r>
      <rPr>
        <i/>
        <sz val="11"/>
        <color theme="1"/>
        <rFont val="Calibri"/>
        <family val="2"/>
      </rPr>
      <t>En tonne</t>
    </r>
  </si>
  <si>
    <r>
      <t xml:space="preserve">Nombre de </t>
    </r>
    <r>
      <rPr>
        <b/>
        <sz val="11"/>
        <color theme="1"/>
        <rFont val="Calibri"/>
        <family val="2"/>
      </rPr>
      <t>logements individuels</t>
    </r>
    <r>
      <rPr>
        <sz val="11"/>
        <color theme="1"/>
        <rFont val="Calibri"/>
        <family val="2"/>
      </rPr>
      <t xml:space="preserve"> en zone inondable</t>
    </r>
  </si>
  <si>
    <r>
      <t xml:space="preserve">Nombre de </t>
    </r>
    <r>
      <rPr>
        <b/>
        <sz val="11"/>
        <color theme="1"/>
        <rFont val="Calibri"/>
        <family val="2"/>
      </rPr>
      <t>logements collectifs</t>
    </r>
    <r>
      <rPr>
        <sz val="11"/>
        <color theme="1"/>
        <rFont val="Calibri"/>
        <family val="2"/>
      </rPr>
      <t xml:space="preserve"> en zone inondable</t>
    </r>
  </si>
  <si>
    <r>
      <rPr>
        <b/>
        <i/>
        <sz val="10"/>
        <color rgb="FF000000"/>
        <rFont val="Calibri"/>
        <family val="2"/>
      </rPr>
      <t>Si vous connaissez le nombre de caves présentes sur votre territoire, inscrivez l'information ici.</t>
    </r>
    <r>
      <rPr>
        <i/>
        <sz val="10"/>
        <color rgb="FF000000"/>
        <rFont val="Calibri"/>
        <family val="2"/>
      </rPr>
      <t xml:space="preserve"> Dans ce cas-là, vous n'avez pas besoin de compléter le nombre de logement collectifs et individuels en ZI.  </t>
    </r>
  </si>
  <si>
    <r>
      <t>Ce taux est issu de l'enquête sur les conditions de logement des ménages résidant en France en 2020 menée par le SDES.</t>
    </r>
    <r>
      <rPr>
        <i/>
        <sz val="9"/>
        <color rgb="FF000000"/>
        <rFont val="Calibri"/>
        <family val="2"/>
      </rPr>
      <t xml:space="preserve"> (Source : https://www.statistiques.developpement-durable.gouv.fr/enquete-logement-2020-enl?list-enquete=true)</t>
    </r>
    <r>
      <rPr>
        <i/>
        <sz val="8"/>
        <color rgb="FF000000"/>
        <rFont val="Calibri"/>
        <family val="2"/>
      </rPr>
      <t xml:space="preserve">
</t>
    </r>
    <r>
      <rPr>
        <b/>
        <i/>
        <sz val="10"/>
        <color rgb="FF000000"/>
        <rFont val="Calibri"/>
        <family val="2"/>
      </rPr>
      <t>Il peut être modifié si vous disposez de données locales plus précises.</t>
    </r>
  </si>
  <si>
    <r>
      <t xml:space="preserve">Ces taux sont issus de l'enquête sur les conditions de logement des ménages résidant en France en 2020 menée par le SDES. </t>
    </r>
    <r>
      <rPr>
        <i/>
        <sz val="9"/>
        <color rgb="FF000000"/>
        <rFont val="Calibri"/>
        <family val="2"/>
      </rPr>
      <t>(Source : https://www.statistiques.developpement-durable.gouv.fr/enquete-logement-2020-enl?list-enquete=true)</t>
    </r>
    <r>
      <rPr>
        <b/>
        <i/>
        <sz val="10"/>
        <color rgb="FF000000"/>
        <rFont val="Calibri"/>
        <family val="2"/>
      </rPr>
      <t xml:space="preserve"> 
Ces taux peuvent être modifiés si vous disposez de données locales plus précises.</t>
    </r>
  </si>
  <si>
    <r>
      <t>La quantification proposée s'appuie sur des valeurs théoriques à dire d'experts - aucune donnée de référence nationale n'existe sur ces paramètres.</t>
    </r>
    <r>
      <rPr>
        <i/>
        <sz val="8"/>
        <color rgb="FF000000"/>
        <rFont val="Calibri"/>
        <family val="2"/>
      </rPr>
      <t xml:space="preserve">
</t>
    </r>
    <r>
      <rPr>
        <b/>
        <i/>
        <sz val="10"/>
        <color rgb="FF000000"/>
        <rFont val="Calibri"/>
        <family val="2"/>
      </rPr>
      <t xml:space="preserve">Elles peuvent être modifiées en fonction de votre connaissance du territoire, des caves et de leur remplissage. </t>
    </r>
  </si>
  <si>
    <t>Produits dangereux (médicaments et produits d'entretien, de jardinage, de bricolage considérés comme dangereux)</t>
  </si>
  <si>
    <r>
      <t xml:space="preserve">La quantification proposée s'appuie sur des valeurs théoriques à dire d'experts - aucune donnée de référence nationale n'existe sur ces paramètres.
</t>
    </r>
    <r>
      <rPr>
        <b/>
        <i/>
        <sz val="10"/>
        <color rgb="FF000000"/>
        <rFont val="Calibri"/>
        <family val="2"/>
      </rPr>
      <t xml:space="preserve">Elles peuvent être modifiées en fonction de votre connaissance du territoire, des caves et de leur remplissage. </t>
    </r>
  </si>
  <si>
    <r>
      <t xml:space="preserve">Une ventilation par défaut des biens présents dans les caves est proposée, permettant de distinguer les grandes catégories de déchets selon leurs modes de gestion spécifiques. 
</t>
    </r>
    <r>
      <rPr>
        <b/>
        <i/>
        <sz val="10"/>
        <color rgb="FF000000"/>
        <rFont val="Calibri"/>
        <family val="2"/>
      </rPr>
      <t xml:space="preserve">Cette ventilation peut être modifiée en fonction de vos connaissances du territoire. </t>
    </r>
  </si>
  <si>
    <r>
      <t xml:space="preserve">Nombre de logements collectifs situés en zone inondable
</t>
    </r>
    <r>
      <rPr>
        <sz val="11"/>
        <color theme="1"/>
        <rFont val="Calibri"/>
        <family val="2"/>
      </rPr>
      <t>(qu'ils soient inondables ou non)</t>
    </r>
  </si>
  <si>
    <r>
      <rPr>
        <b/>
        <i/>
        <sz val="10"/>
        <color rgb="FF000000"/>
        <rFont val="Calibri"/>
        <family val="2"/>
      </rPr>
      <t xml:space="preserve">Case à compléter </t>
    </r>
    <r>
      <rPr>
        <i/>
        <sz val="10"/>
        <color rgb="FF000000"/>
        <rFont val="Calibri"/>
        <family val="2"/>
      </rPr>
      <t>avec le nombre de logements collectifs situés en zone inondable</t>
    </r>
  </si>
  <si>
    <r>
      <rPr>
        <b/>
        <i/>
        <sz val="10"/>
        <color rgb="FF000000"/>
        <rFont val="Calibri"/>
        <family val="2"/>
      </rPr>
      <t xml:space="preserve">Case à compléter </t>
    </r>
    <r>
      <rPr>
        <i/>
        <sz val="10"/>
        <color rgb="FF000000"/>
        <rFont val="Calibri"/>
        <family val="2"/>
      </rPr>
      <t xml:space="preserve">avec le nombre de logements </t>
    </r>
    <r>
      <rPr>
        <b/>
        <i/>
        <sz val="10"/>
        <color rgb="FF000000"/>
        <rFont val="Calibri"/>
        <family val="2"/>
      </rPr>
      <t>individuels</t>
    </r>
    <r>
      <rPr>
        <i/>
        <sz val="10"/>
        <color rgb="FF000000"/>
        <rFont val="Calibri"/>
        <family val="2"/>
      </rPr>
      <t xml:space="preserve"> en zone inondable</t>
    </r>
  </si>
  <si>
    <r>
      <rPr>
        <b/>
        <i/>
        <sz val="10"/>
        <color rgb="FF000000"/>
        <rFont val="Calibri"/>
        <family val="2"/>
      </rPr>
      <t xml:space="preserve">Case à compléter </t>
    </r>
    <r>
      <rPr>
        <i/>
        <sz val="10"/>
        <color rgb="FF000000"/>
        <rFont val="Calibri"/>
        <family val="2"/>
      </rPr>
      <t xml:space="preserve">avec le nombre de logements </t>
    </r>
    <r>
      <rPr>
        <b/>
        <i/>
        <sz val="10"/>
        <color rgb="FF000000"/>
        <rFont val="Calibri"/>
        <family val="2"/>
      </rPr>
      <t>collectifs</t>
    </r>
    <r>
      <rPr>
        <i/>
        <sz val="10"/>
        <color rgb="FF000000"/>
        <rFont val="Calibri"/>
        <family val="2"/>
      </rPr>
      <t xml:space="preserve"> en zone inondable</t>
    </r>
  </si>
  <si>
    <t>Tableur de calcul des déchets générés par une inondation - Méthode MECADEPI</t>
  </si>
  <si>
    <t>Déchets produits par l'inondation
des caves des logements non-inondés</t>
  </si>
  <si>
    <r>
      <rPr>
        <b/>
        <sz val="18"/>
        <color rgb="FFC00000"/>
        <rFont val="Calibri"/>
        <family val="2"/>
      </rPr>
      <t xml:space="preserve">Véhicules des ménages
</t>
    </r>
    <r>
      <rPr>
        <i/>
        <sz val="14"/>
        <color rgb="FFC00000"/>
        <rFont val="Calibri"/>
        <family val="2"/>
      </rPr>
      <t>(véhicules hors d'usage)</t>
    </r>
  </si>
  <si>
    <r>
      <rPr>
        <b/>
        <sz val="18"/>
        <color rgb="FFC00000"/>
        <rFont val="Calibri"/>
        <family val="2"/>
      </rPr>
      <t>Déchets en mélange</t>
    </r>
    <r>
      <rPr>
        <sz val="18"/>
        <color rgb="FFC00000"/>
        <rFont val="Calibri"/>
        <family val="2"/>
      </rPr>
      <t xml:space="preserve">
</t>
    </r>
    <r>
      <rPr>
        <i/>
        <sz val="14"/>
        <color rgb="FFC00000"/>
        <rFont val="Calibri"/>
        <family val="2"/>
      </rPr>
      <t>(vêtements, vaisselle, livres, etc.)</t>
    </r>
  </si>
  <si>
    <t>Déchets des équipements
électriques et électroniques (DEEE)</t>
  </si>
  <si>
    <t>Déchets non dangereux non inertes</t>
  </si>
  <si>
    <r>
      <t>Nombre total de véhicules potentiellement inondés 
(voitures et deux-roues motorisés)</t>
    </r>
    <r>
      <rPr>
        <b/>
        <i/>
        <sz val="11"/>
        <rFont val="Calibri"/>
        <family val="2"/>
      </rPr>
      <t xml:space="preserve">
En unité</t>
    </r>
  </si>
  <si>
    <r>
      <t>Nombre total de véhicules potentiellement inondés
(voitures et deux-roues motorisés)</t>
    </r>
    <r>
      <rPr>
        <b/>
        <i/>
        <sz val="11"/>
        <rFont val="Calibri"/>
        <family val="2"/>
      </rPr>
      <t xml:space="preserve">
En unité</t>
    </r>
  </si>
  <si>
    <t>Petits équipements informatiques 
et de télécommunication</t>
  </si>
  <si>
    <r>
      <rPr>
        <b/>
        <u/>
        <sz val="10"/>
        <color theme="1"/>
        <rFont val="Calibri"/>
        <family val="2"/>
      </rPr>
      <t>Principe de quantification</t>
    </r>
    <r>
      <rPr>
        <sz val="10"/>
        <color theme="1"/>
        <rFont val="Calibri"/>
        <family val="2"/>
      </rPr>
      <t xml:space="preserve"> : La quantité de DEEE produits par l'inondation est estimée par le calcul suivant :
</t>
    </r>
    <r>
      <rPr>
        <b/>
        <sz val="10"/>
        <color theme="1"/>
        <rFont val="Calibri"/>
        <family val="2"/>
      </rPr>
      <t>Poids moyens des équipements électriques et électroniques</t>
    </r>
    <r>
      <rPr>
        <vertAlign val="superscript"/>
        <sz val="10"/>
        <color theme="1"/>
        <rFont val="Calibri"/>
        <family val="2"/>
      </rPr>
      <t>(1)</t>
    </r>
    <r>
      <rPr>
        <sz val="10"/>
        <color theme="1"/>
        <rFont val="Calibri"/>
        <family val="2"/>
      </rPr>
      <t xml:space="preserve"> x </t>
    </r>
    <r>
      <rPr>
        <b/>
        <sz val="10"/>
        <color theme="1"/>
        <rFont val="Calibri"/>
        <family val="2"/>
      </rPr>
      <t>nombre d'équipements électriques et électroniques détenus par habitant</t>
    </r>
    <r>
      <rPr>
        <vertAlign val="superscript"/>
        <sz val="10"/>
        <color theme="1"/>
        <rFont val="Calibri"/>
        <family val="2"/>
      </rPr>
      <t>(1)</t>
    </r>
    <r>
      <rPr>
        <sz val="10"/>
        <color theme="1"/>
        <rFont val="Calibri"/>
        <family val="2"/>
      </rPr>
      <t xml:space="preserve"> x </t>
    </r>
    <r>
      <rPr>
        <b/>
        <sz val="10"/>
        <color theme="1"/>
        <rFont val="Calibri"/>
        <family val="2"/>
      </rPr>
      <t>taille moyenne des ménages</t>
    </r>
    <r>
      <rPr>
        <vertAlign val="superscript"/>
        <sz val="10"/>
        <color theme="1"/>
        <rFont val="Calibri"/>
        <family val="2"/>
      </rPr>
      <t xml:space="preserve">(2) </t>
    </r>
    <r>
      <rPr>
        <sz val="10"/>
        <color theme="1"/>
        <rFont val="Calibri"/>
        <family val="2"/>
      </rPr>
      <t>x</t>
    </r>
    <r>
      <rPr>
        <b/>
        <sz val="10"/>
        <color theme="1"/>
        <rFont val="Calibri"/>
        <family val="2"/>
      </rPr>
      <t xml:space="preserve"> nombre de logements inondables</t>
    </r>
    <r>
      <rPr>
        <vertAlign val="superscript"/>
        <sz val="10"/>
        <color theme="1"/>
        <rFont val="Calibri"/>
        <family val="2"/>
      </rPr>
      <t>(3)</t>
    </r>
    <r>
      <rPr>
        <sz val="10"/>
        <color theme="1"/>
        <rFont val="Calibri"/>
        <family val="2"/>
      </rPr>
      <t xml:space="preserve">
</t>
    </r>
    <r>
      <rPr>
        <i/>
        <vertAlign val="superscript"/>
        <sz val="8"/>
        <color theme="1"/>
        <rFont val="Calibri"/>
        <family val="2"/>
      </rPr>
      <t>(1)</t>
    </r>
    <r>
      <rPr>
        <i/>
        <sz val="8"/>
        <color theme="1"/>
        <rFont val="Calibri"/>
        <family val="2"/>
      </rPr>
      <t xml:space="preserve"> source : étude Gisement DEEE de l'OCAD3E (2021)
</t>
    </r>
    <r>
      <rPr>
        <i/>
        <vertAlign val="superscript"/>
        <sz val="8"/>
        <color theme="1"/>
        <rFont val="Calibri"/>
        <family val="2"/>
      </rPr>
      <t>(2)</t>
    </r>
    <r>
      <rPr>
        <i/>
        <sz val="8"/>
        <color theme="1"/>
        <rFont val="Calibri"/>
        <family val="2"/>
      </rPr>
      <t xml:space="preserve"> source : INSEE</t>
    </r>
    <r>
      <rPr>
        <i/>
        <sz val="10"/>
        <color theme="1"/>
        <rFont val="Calibri"/>
        <family val="2"/>
      </rPr>
      <t xml:space="preserve">
</t>
    </r>
    <r>
      <rPr>
        <i/>
        <vertAlign val="superscript"/>
        <sz val="8"/>
        <color theme="1"/>
        <rFont val="Calibri"/>
        <family val="2"/>
      </rPr>
      <t>(3)</t>
    </r>
    <r>
      <rPr>
        <i/>
        <sz val="8"/>
        <color theme="1"/>
        <rFont val="Calibri"/>
        <family val="2"/>
      </rPr>
      <t xml:space="preserve"> source : données de votre territoire</t>
    </r>
  </si>
  <si>
    <r>
      <rPr>
        <b/>
        <u/>
        <sz val="10"/>
        <color theme="1"/>
        <rFont val="Calibri"/>
        <family val="2"/>
      </rPr>
      <t>Principe de quantification</t>
    </r>
    <r>
      <rPr>
        <sz val="10"/>
        <color theme="1"/>
        <rFont val="Calibri"/>
        <family val="2"/>
      </rPr>
      <t xml:space="preserve"> : La quantité de déchets de l'ameublement produits par l'inondation est estimée par le calcul suivant : 
</t>
    </r>
    <r>
      <rPr>
        <b/>
        <sz val="10"/>
        <color theme="1"/>
        <rFont val="Calibri"/>
        <family val="2"/>
      </rPr>
      <t>Poids moyens des éléments d'ameublement</t>
    </r>
    <r>
      <rPr>
        <vertAlign val="superscript"/>
        <sz val="10"/>
        <color theme="1"/>
        <rFont val="Calibri"/>
        <family val="2"/>
      </rPr>
      <t>(1)</t>
    </r>
    <r>
      <rPr>
        <sz val="10"/>
        <color theme="1"/>
        <rFont val="Calibri"/>
        <family val="2"/>
      </rPr>
      <t xml:space="preserve"> x </t>
    </r>
    <r>
      <rPr>
        <b/>
        <sz val="10"/>
        <color theme="1"/>
        <rFont val="Calibri"/>
        <family val="2"/>
      </rPr>
      <t>taux moyen d'équipement en meubles par logement</t>
    </r>
    <r>
      <rPr>
        <vertAlign val="superscript"/>
        <sz val="10"/>
        <color theme="1"/>
        <rFont val="Calibri"/>
        <family val="2"/>
      </rPr>
      <t>(2)</t>
    </r>
    <r>
      <rPr>
        <sz val="10"/>
        <color theme="1"/>
        <rFont val="Calibri"/>
        <family val="2"/>
      </rPr>
      <t xml:space="preserve"> x </t>
    </r>
    <r>
      <rPr>
        <b/>
        <sz val="10"/>
        <color theme="1"/>
        <rFont val="Calibri"/>
        <family val="2"/>
      </rPr>
      <t>nombre de logements inondables</t>
    </r>
    <r>
      <rPr>
        <vertAlign val="superscript"/>
        <sz val="10"/>
        <color theme="1"/>
        <rFont val="Calibri"/>
        <family val="2"/>
      </rPr>
      <t>(3)</t>
    </r>
    <r>
      <rPr>
        <sz val="10"/>
        <color theme="1"/>
        <rFont val="Calibri"/>
        <family val="2"/>
      </rPr>
      <t xml:space="preserve">
</t>
    </r>
    <r>
      <rPr>
        <i/>
        <vertAlign val="superscript"/>
        <sz val="8"/>
        <color theme="1"/>
        <rFont val="Calibri"/>
        <family val="2"/>
      </rPr>
      <t>(1)</t>
    </r>
    <r>
      <rPr>
        <i/>
        <sz val="8"/>
        <color theme="1"/>
        <rFont val="Calibri"/>
        <family val="2"/>
      </rPr>
      <t xml:space="preserve"> source : étude pour la mise en place de la filière REP DEA, ADEME (2010)
</t>
    </r>
    <r>
      <rPr>
        <i/>
        <vertAlign val="superscript"/>
        <sz val="8"/>
        <color theme="1"/>
        <rFont val="Calibri"/>
        <family val="2"/>
      </rPr>
      <t>(2)</t>
    </r>
    <r>
      <rPr>
        <i/>
        <sz val="8"/>
        <color theme="1"/>
        <rFont val="Calibri"/>
        <family val="2"/>
      </rPr>
      <t xml:space="preserve"> source : enquête ameublement de l'INSEE (1988)
</t>
    </r>
    <r>
      <rPr>
        <i/>
        <vertAlign val="superscript"/>
        <sz val="8"/>
        <color theme="1"/>
        <rFont val="Calibri"/>
        <family val="2"/>
      </rPr>
      <t>(3)</t>
    </r>
    <r>
      <rPr>
        <i/>
        <sz val="8"/>
        <color theme="1"/>
        <rFont val="Calibri"/>
        <family val="2"/>
      </rPr>
      <t xml:space="preserve"> source : données de votre territoire</t>
    </r>
  </si>
  <si>
    <r>
      <rPr>
        <b/>
        <u/>
        <sz val="10"/>
        <color theme="1"/>
        <rFont val="Calibri"/>
        <family val="2"/>
      </rPr>
      <t>Principe de quantification</t>
    </r>
    <r>
      <rPr>
        <sz val="10"/>
        <color theme="1"/>
        <rFont val="Calibri"/>
        <family val="2"/>
      </rPr>
      <t xml:space="preserve"> : Les déchets alimentaires pris en compte correspondent aux aliments contenus dans les réfrigérateurs et congélateurs. La quantité produite est estimée par le calcul suivant : 
</t>
    </r>
    <r>
      <rPr>
        <b/>
        <sz val="10"/>
        <color theme="1"/>
        <rFont val="Calibri"/>
        <family val="2"/>
      </rPr>
      <t>Volume moyen des réfrigérateurs et congélateurs</t>
    </r>
    <r>
      <rPr>
        <vertAlign val="superscript"/>
        <sz val="10"/>
        <color theme="1"/>
        <rFont val="Calibri"/>
        <family val="2"/>
      </rPr>
      <t>(1)</t>
    </r>
    <r>
      <rPr>
        <sz val="10"/>
        <color theme="1"/>
        <rFont val="Calibri"/>
        <family val="2"/>
      </rPr>
      <t xml:space="preserve"> x </t>
    </r>
    <r>
      <rPr>
        <b/>
        <sz val="10"/>
        <color theme="1"/>
        <rFont val="Calibri"/>
        <family val="2"/>
      </rPr>
      <t>taux moyen d'équipement en réfrigérateur et congélateur par logement</t>
    </r>
    <r>
      <rPr>
        <sz val="10"/>
        <color theme="1"/>
        <rFont val="Calibri"/>
        <family val="2"/>
      </rPr>
      <t xml:space="preserve"> </t>
    </r>
    <r>
      <rPr>
        <vertAlign val="superscript"/>
        <sz val="10"/>
        <color theme="1"/>
        <rFont val="Calibri"/>
        <family val="2"/>
      </rPr>
      <t>(2)</t>
    </r>
    <r>
      <rPr>
        <sz val="10"/>
        <color theme="1"/>
        <rFont val="Calibri"/>
        <family val="2"/>
      </rPr>
      <t xml:space="preserve"> x </t>
    </r>
    <r>
      <rPr>
        <b/>
        <sz val="10"/>
        <color theme="1"/>
        <rFont val="Calibri"/>
        <family val="2"/>
      </rPr>
      <t>nombre de logements inondables</t>
    </r>
    <r>
      <rPr>
        <vertAlign val="superscript"/>
        <sz val="10"/>
        <color theme="1"/>
        <rFont val="Calibri"/>
        <family val="2"/>
      </rPr>
      <t>(3)</t>
    </r>
    <r>
      <rPr>
        <sz val="10"/>
        <color theme="1"/>
        <rFont val="Calibri"/>
        <family val="2"/>
      </rPr>
      <t xml:space="preserve">
</t>
    </r>
    <r>
      <rPr>
        <i/>
        <vertAlign val="superscript"/>
        <sz val="8"/>
        <color theme="1"/>
        <rFont val="Calibri"/>
        <family val="2"/>
      </rPr>
      <t>(1)</t>
    </r>
    <r>
      <rPr>
        <i/>
        <sz val="8"/>
        <color theme="1"/>
        <rFont val="Calibri"/>
        <family val="2"/>
      </rPr>
      <t xml:space="preserve"> source : Sites commerciaux de vente de réfrigérateurs / congélateurs sur Internet
</t>
    </r>
    <r>
      <rPr>
        <i/>
        <vertAlign val="superscript"/>
        <sz val="8"/>
        <color theme="1"/>
        <rFont val="Calibri"/>
        <family val="2"/>
      </rPr>
      <t>(2)</t>
    </r>
    <r>
      <rPr>
        <i/>
        <sz val="8"/>
        <color theme="1"/>
        <rFont val="Calibri"/>
        <family val="2"/>
      </rPr>
      <t xml:space="preserve"> source : enquête Budget des famille, INSEE (2007)
</t>
    </r>
    <r>
      <rPr>
        <i/>
        <vertAlign val="superscript"/>
        <sz val="8"/>
        <color theme="1"/>
        <rFont val="Calibri"/>
        <family val="2"/>
      </rPr>
      <t>(3)</t>
    </r>
    <r>
      <rPr>
        <i/>
        <sz val="8"/>
        <color theme="1"/>
        <rFont val="Calibri"/>
        <family val="2"/>
      </rPr>
      <t xml:space="preserve"> source : données de votre territoire</t>
    </r>
  </si>
  <si>
    <r>
      <rPr>
        <b/>
        <u/>
        <sz val="10"/>
        <color theme="1"/>
        <rFont val="Calibri"/>
        <family val="2"/>
      </rPr>
      <t>Principe de quantification</t>
    </r>
    <r>
      <rPr>
        <b/>
        <sz val="10"/>
        <color theme="1"/>
        <rFont val="Calibri"/>
        <family val="2"/>
      </rPr>
      <t xml:space="preserve"> </t>
    </r>
    <r>
      <rPr>
        <sz val="10"/>
        <color theme="1"/>
        <rFont val="Calibri"/>
        <family val="2"/>
      </rPr>
      <t xml:space="preserve">: Les déchets en mélange pris en compte correspondent aux biens contenus dans les meubles de rangement : armoires, bibliothèques, buffets, commodes. La quantité produite est estimée par le calcul suivant : 
</t>
    </r>
    <r>
      <rPr>
        <b/>
        <sz val="10"/>
        <color theme="1"/>
        <rFont val="Calibri"/>
        <family val="2"/>
      </rPr>
      <t>Volume moyen des meubles de rangement</t>
    </r>
    <r>
      <rPr>
        <vertAlign val="superscript"/>
        <sz val="10"/>
        <color theme="1"/>
        <rFont val="Calibri"/>
        <family val="2"/>
      </rPr>
      <t>(1)</t>
    </r>
    <r>
      <rPr>
        <sz val="10"/>
        <color theme="1"/>
        <rFont val="Calibri"/>
        <family val="2"/>
      </rPr>
      <t xml:space="preserve"> x </t>
    </r>
    <r>
      <rPr>
        <b/>
        <sz val="10"/>
        <color theme="1"/>
        <rFont val="Calibri"/>
        <family val="2"/>
      </rPr>
      <t>taux moyen d'équipement en meubles de rangement par logement</t>
    </r>
    <r>
      <rPr>
        <vertAlign val="superscript"/>
        <sz val="10"/>
        <color theme="1"/>
        <rFont val="Calibri"/>
        <family val="2"/>
      </rPr>
      <t>(2)</t>
    </r>
    <r>
      <rPr>
        <sz val="10"/>
        <color theme="1"/>
        <rFont val="Calibri"/>
        <family val="2"/>
      </rPr>
      <t xml:space="preserve"> x</t>
    </r>
    <r>
      <rPr>
        <b/>
        <sz val="10"/>
        <color theme="1"/>
        <rFont val="Calibri"/>
        <family val="2"/>
      </rPr>
      <t xml:space="preserve"> nombre de logements inondables</t>
    </r>
    <r>
      <rPr>
        <vertAlign val="superscript"/>
        <sz val="10"/>
        <color theme="1"/>
        <rFont val="Calibri"/>
        <family val="2"/>
      </rPr>
      <t>(3)</t>
    </r>
    <r>
      <rPr>
        <sz val="10"/>
        <color theme="1"/>
        <rFont val="Calibri"/>
        <family val="2"/>
      </rPr>
      <t xml:space="preserve">
</t>
    </r>
    <r>
      <rPr>
        <i/>
        <vertAlign val="superscript"/>
        <sz val="8"/>
        <color theme="1"/>
        <rFont val="Calibri"/>
        <family val="2"/>
      </rPr>
      <t>(1)</t>
    </r>
    <r>
      <rPr>
        <i/>
        <sz val="8"/>
        <color theme="1"/>
        <rFont val="Calibri"/>
        <family val="2"/>
      </rPr>
      <t xml:space="preserve"> source : Sites commerciaux de vente de meubles sur Internet
</t>
    </r>
    <r>
      <rPr>
        <i/>
        <vertAlign val="superscript"/>
        <sz val="8"/>
        <color theme="1"/>
        <rFont val="Calibri"/>
        <family val="2"/>
      </rPr>
      <t>(2)</t>
    </r>
    <r>
      <rPr>
        <i/>
        <sz val="8"/>
        <color theme="1"/>
        <rFont val="Calibri"/>
        <family val="2"/>
      </rPr>
      <t xml:space="preserve"> source : enquête ameublement de l'INSEE (1988)
</t>
    </r>
    <r>
      <rPr>
        <i/>
        <vertAlign val="superscript"/>
        <sz val="8"/>
        <color theme="1"/>
        <rFont val="Calibri"/>
        <family val="2"/>
      </rPr>
      <t>(3)</t>
    </r>
    <r>
      <rPr>
        <i/>
        <sz val="8"/>
        <color theme="1"/>
        <rFont val="Calibri"/>
        <family val="2"/>
      </rPr>
      <t xml:space="preserve"> source : données de votre territoire</t>
    </r>
  </si>
  <si>
    <r>
      <rPr>
        <b/>
        <u/>
        <sz val="10"/>
        <color theme="1"/>
        <rFont val="Calibri"/>
        <family val="2"/>
      </rPr>
      <t>Principe de quantification</t>
    </r>
    <r>
      <rPr>
        <sz val="10"/>
        <color theme="1"/>
        <rFont val="Calibri"/>
        <family val="2"/>
      </rPr>
      <t xml:space="preserve"> : Le nombre de véhicules inondés est estimé en croisant le taux moyen de motorisation des ménages au nombre de ménages résidant en zone inondable⁽³⁾ pour chaque type de véhicule :
- Voitures : </t>
    </r>
    <r>
      <rPr>
        <b/>
        <sz val="10"/>
        <color theme="1"/>
        <rFont val="Calibri"/>
        <family val="2"/>
      </rPr>
      <t>taux moyen de motorisation des ménages</t>
    </r>
    <r>
      <rPr>
        <sz val="10"/>
        <color theme="1"/>
        <rFont val="Calibri"/>
        <family val="2"/>
      </rPr>
      <t xml:space="preserve">⁽¹⁾ × </t>
    </r>
    <r>
      <rPr>
        <b/>
        <sz val="10"/>
        <color theme="1"/>
        <rFont val="Calibri"/>
        <family val="2"/>
      </rPr>
      <t>nombre de ménages en zone inondable</t>
    </r>
    <r>
      <rPr>
        <sz val="10"/>
        <color theme="1"/>
        <rFont val="Calibri"/>
        <family val="2"/>
      </rPr>
      <t xml:space="preserve">⁽³⁾
- Deux-roues motorisés : </t>
    </r>
    <r>
      <rPr>
        <b/>
        <sz val="10"/>
        <color theme="1"/>
        <rFont val="Calibri"/>
        <family val="2"/>
      </rPr>
      <t>taux moyen de motorisation des ménages</t>
    </r>
    <r>
      <rPr>
        <sz val="10"/>
        <color theme="1"/>
        <rFont val="Calibri"/>
        <family val="2"/>
      </rPr>
      <t xml:space="preserve">⁽²⁾ × </t>
    </r>
    <r>
      <rPr>
        <b/>
        <sz val="10"/>
        <color theme="1"/>
        <rFont val="Calibri"/>
        <family val="2"/>
      </rPr>
      <t>nombre de ménages en zone inondable</t>
    </r>
    <r>
      <rPr>
        <sz val="10"/>
        <color theme="1"/>
        <rFont val="Calibri"/>
        <family val="2"/>
      </rPr>
      <t xml:space="preserve">⁽³⁾
</t>
    </r>
    <r>
      <rPr>
        <i/>
        <vertAlign val="superscript"/>
        <sz val="8"/>
        <color theme="1"/>
        <rFont val="Calibri"/>
        <family val="2"/>
      </rPr>
      <t>(1)</t>
    </r>
    <r>
      <rPr>
        <i/>
        <sz val="8"/>
        <color theme="1"/>
        <rFont val="Calibri"/>
        <family val="2"/>
      </rPr>
      <t xml:space="preserve"> source : enquête INSEE Equipement des ménages (2018) 
</t>
    </r>
    <r>
      <rPr>
        <i/>
        <vertAlign val="superscript"/>
        <sz val="8"/>
        <color theme="1"/>
        <rFont val="Calibri"/>
        <family val="2"/>
      </rPr>
      <t>(2)</t>
    </r>
    <r>
      <rPr>
        <i/>
        <sz val="8"/>
        <color theme="1"/>
        <rFont val="Calibri"/>
        <family val="2"/>
      </rPr>
      <t xml:space="preserve"> source : Observatoire national interministériel de la sécurité routière (2020)
</t>
    </r>
    <r>
      <rPr>
        <i/>
        <vertAlign val="superscript"/>
        <sz val="8"/>
        <color theme="1"/>
        <rFont val="Calibri"/>
        <family val="2"/>
      </rPr>
      <t>(3)</t>
    </r>
    <r>
      <rPr>
        <i/>
        <sz val="8"/>
        <color theme="1"/>
        <rFont val="Calibri"/>
        <family val="2"/>
      </rPr>
      <t xml:space="preserve"> source : données de votre territoire</t>
    </r>
  </si>
  <si>
    <r>
      <rPr>
        <b/>
        <u/>
        <sz val="10"/>
        <color theme="1"/>
        <rFont val="Calibri"/>
        <family val="2"/>
      </rPr>
      <t>Principe de quantification</t>
    </r>
    <r>
      <rPr>
        <b/>
        <sz val="10"/>
        <color theme="1"/>
        <rFont val="Calibri"/>
        <family val="2"/>
      </rPr>
      <t xml:space="preserve"> : </t>
    </r>
    <r>
      <rPr>
        <sz val="10"/>
        <color theme="1"/>
        <rFont val="Calibri"/>
        <family val="2"/>
      </rPr>
      <t xml:space="preserve">La quantité de déchets du bâtiment est estimée par le calcul suivant :
</t>
    </r>
    <r>
      <rPr>
        <b/>
        <sz val="10"/>
        <color theme="1"/>
        <rFont val="Calibri"/>
        <family val="2"/>
      </rPr>
      <t>Poids des parties et ouvrages endommagés par l'eau selon la typologie de logement et la durée de l'inondation</t>
    </r>
    <r>
      <rPr>
        <sz val="10"/>
        <color theme="1"/>
        <rFont val="Calibri"/>
        <family val="2"/>
      </rPr>
      <t>⁽¹⁾ ×</t>
    </r>
    <r>
      <rPr>
        <b/>
        <sz val="10"/>
        <color theme="1"/>
        <rFont val="Calibri"/>
        <family val="2"/>
      </rPr>
      <t xml:space="preserve"> nombre de logements inondables de cette typologie</t>
    </r>
    <r>
      <rPr>
        <sz val="10"/>
        <color theme="1"/>
        <rFont val="Calibri"/>
        <family val="2"/>
      </rPr>
      <t xml:space="preserve">⁽²⁾
</t>
    </r>
    <r>
      <rPr>
        <i/>
        <vertAlign val="superscript"/>
        <sz val="8"/>
        <color theme="1"/>
        <rFont val="Calibri"/>
        <family val="2"/>
      </rPr>
      <t>(1)</t>
    </r>
    <r>
      <rPr>
        <i/>
        <sz val="8"/>
        <color theme="1"/>
        <rFont val="Calibri"/>
        <family val="2"/>
      </rPr>
      <t xml:space="preserve"> source : Dires d'experts + Travail mené par le CEPRI sur les courbes d'endommagement du bâti avec le CGDD dans les années 2009-2010. 
</t>
    </r>
    <r>
      <rPr>
        <i/>
        <vertAlign val="superscript"/>
        <sz val="8"/>
        <color theme="1"/>
        <rFont val="Calibri"/>
        <family val="2"/>
      </rPr>
      <t>(2)</t>
    </r>
    <r>
      <rPr>
        <i/>
        <sz val="8"/>
        <color theme="1"/>
        <rFont val="Calibri"/>
        <family val="2"/>
      </rPr>
      <t xml:space="preserve"> source : données de votre territoire</t>
    </r>
  </si>
  <si>
    <r>
      <rPr>
        <b/>
        <sz val="12"/>
        <color rgb="FF000000"/>
        <rFont val="Calibri"/>
        <family val="2"/>
      </rPr>
      <t>Développée en 2012 par le CEPRI et des chercheurs de l'Université Paris-Est-Marne-la-Vallée (LEESU/Lab'Urba)</t>
    </r>
    <r>
      <rPr>
        <sz val="12"/>
        <color rgb="FF000000"/>
        <rFont val="Calibri"/>
        <family val="2"/>
      </rPr>
      <t xml:space="preserve">, la méthode MECADEPI a été </t>
    </r>
    <r>
      <rPr>
        <b/>
        <sz val="12"/>
        <color rgb="FF000000"/>
        <rFont val="Calibri"/>
        <family val="2"/>
      </rPr>
      <t>actualisée et enrichie en 2026</t>
    </r>
    <r>
      <rPr>
        <sz val="12"/>
        <color rgb="FF000000"/>
        <rFont val="Calibri"/>
        <family val="2"/>
      </rPr>
      <t xml:space="preserve"> dans le cadre des travaux menés</t>
    </r>
    <r>
      <rPr>
        <b/>
        <sz val="12"/>
        <color rgb="FF000000"/>
        <rFont val="Calibri"/>
        <family val="2"/>
      </rPr>
      <t xml:space="preserve"> par le groupe de travail CEPRI / ASTEE</t>
    </r>
    <r>
      <rPr>
        <sz val="12"/>
        <color rgb="FF000000"/>
        <rFont val="Calibri"/>
        <family val="2"/>
      </rPr>
      <t xml:space="preserve"> sur les déchets post-inondation.</t>
    </r>
  </si>
  <si>
    <r>
      <rPr>
        <b/>
        <sz val="18"/>
        <color rgb="FFC00000"/>
        <rFont val="Calibri"/>
        <family val="2"/>
      </rPr>
      <t xml:space="preserve">Déchets alimentaires 
</t>
    </r>
    <r>
      <rPr>
        <i/>
        <sz val="13.5"/>
        <color rgb="FFC00000"/>
        <rFont val="Calibri"/>
        <family val="2"/>
      </rPr>
      <t>(restes alimentaires contenus dans les réfrigérateurs et congélateurs)</t>
    </r>
  </si>
  <si>
    <r>
      <rPr>
        <b/>
        <u/>
        <sz val="10"/>
        <color theme="1"/>
        <rFont val="Calibri"/>
        <family val="2"/>
      </rPr>
      <t xml:space="preserve">Principe de quantification </t>
    </r>
    <r>
      <rPr>
        <sz val="10"/>
        <color theme="1"/>
        <rFont val="Calibri"/>
        <family val="2"/>
      </rPr>
      <t xml:space="preserve">: 
Deux catégories de déchets dangereux ont été retenues pour estimer la quantité produite lors d'une inondation : 
- les médicaments
- les produits d'entretien, de jardinage, de bricolage considérés comme dangereux </t>
    </r>
    <r>
      <rPr>
        <sz val="8"/>
        <color theme="1"/>
        <rFont val="Calibri"/>
        <family val="2"/>
      </rPr>
      <t xml:space="preserve">
</t>
    </r>
    <r>
      <rPr>
        <sz val="10"/>
        <color theme="1"/>
        <rFont val="Calibri"/>
        <family val="2"/>
      </rPr>
      <t>Le calcul combine, pour chaque catégorie, une quantité de référence par logement multipliée par le nombre de logements inondables⁽⁴⁾ :
- Médicaments :</t>
    </r>
    <r>
      <rPr>
        <b/>
        <sz val="10"/>
        <color theme="1"/>
        <rFont val="Calibri"/>
        <family val="2"/>
      </rPr>
      <t xml:space="preserve"> poids moyen de médicaments détenus par foyer⁽¹⁾ × nombre de logements inondables⁽⁴⁾</t>
    </r>
    <r>
      <rPr>
        <sz val="10"/>
        <color theme="1"/>
        <rFont val="Calibri"/>
        <family val="2"/>
      </rPr>
      <t xml:space="preserve">
- Produits dangereux :</t>
    </r>
    <r>
      <rPr>
        <b/>
        <sz val="10"/>
        <color theme="1"/>
        <rFont val="Calibri"/>
        <family val="2"/>
      </rPr>
      <t xml:space="preserve"> (quantité moyenne annuelle achetée par ménage⁽²⁾ ÷ fréquence d'achat⁽³⁾) × nombre de logements inondables⁽⁴⁾</t>
    </r>
    <r>
      <rPr>
        <sz val="10"/>
        <color theme="1"/>
        <rFont val="Calibri"/>
        <family val="2"/>
      </rPr>
      <t xml:space="preserve">
</t>
    </r>
    <r>
      <rPr>
        <i/>
        <vertAlign val="superscript"/>
        <sz val="8"/>
        <color theme="1"/>
        <rFont val="Calibri"/>
        <family val="2"/>
      </rPr>
      <t xml:space="preserve">(1) </t>
    </r>
    <r>
      <rPr>
        <i/>
        <sz val="8"/>
        <color theme="1"/>
        <rFont val="Calibri"/>
        <family val="2"/>
      </rPr>
      <t>source : bilan annuel de la filière REP Médicaments non utilisés, données 2024, ADEME</t>
    </r>
    <r>
      <rPr>
        <i/>
        <vertAlign val="superscript"/>
        <sz val="8"/>
        <color theme="1"/>
        <rFont val="Calibri"/>
        <family val="2"/>
      </rPr>
      <t xml:space="preserve">
(2)</t>
    </r>
    <r>
      <rPr>
        <i/>
        <sz val="8"/>
        <color theme="1"/>
        <rFont val="Calibri"/>
        <family val="2"/>
      </rPr>
      <t xml:space="preserve"> source : étude pour la mise en place de la filière REP DDS, BIPE (2009)
</t>
    </r>
    <r>
      <rPr>
        <i/>
        <vertAlign val="superscript"/>
        <sz val="8"/>
        <color theme="1"/>
        <rFont val="Calibri"/>
        <family val="2"/>
      </rPr>
      <t>(3)</t>
    </r>
    <r>
      <rPr>
        <i/>
        <sz val="8"/>
        <color theme="1"/>
        <rFont val="Calibri"/>
        <family val="2"/>
      </rPr>
      <t xml:space="preserve"> source : enquête qualitative par questionnaire menée en 2012 dans le cadre du projet de recherche MéCaDéPI
</t>
    </r>
    <r>
      <rPr>
        <i/>
        <vertAlign val="superscript"/>
        <sz val="8"/>
        <color theme="1"/>
        <rFont val="Calibri"/>
        <family val="2"/>
      </rPr>
      <t>(4)</t>
    </r>
    <r>
      <rPr>
        <i/>
        <sz val="8"/>
        <color theme="1"/>
        <rFont val="Calibri"/>
        <family val="2"/>
      </rPr>
      <t xml:space="preserve"> source : données de votre territoire</t>
    </r>
  </si>
  <si>
    <t>Pour plus de détails sur la méthode :</t>
  </si>
  <si>
    <t>Case à compléter avec le nombre de ménages résidant en ZI</t>
  </si>
  <si>
    <t>Nb maisons individuelles sans étage inondables</t>
  </si>
  <si>
    <t>Nb maisons individuelles avec étage inondables</t>
  </si>
  <si>
    <t>Nb logements collectifs inondables</t>
  </si>
  <si>
    <t>Nb de bâtiments résidentiels collectifs inondables</t>
  </si>
  <si>
    <t>Hauteur d'eau minimale en mètres</t>
  </si>
  <si>
    <t>Case orangée à compléter avec le nombre de maisons individuelles sans étage inondables pour chaque seuil de hauteur d'eau (ex. : combien sont atteintes par au moins 0,5 m, par au moins 1 m, etc.)</t>
  </si>
  <si>
    <t>Case orangée à compléter avec le nombre de maisons individuelles avec étage inondables pour chaque seuil de hauteur d'eau (ex. : combien sont atteintes par au moins 0,5 m, par au moins 1 m, etc.)</t>
  </si>
  <si>
    <t>Case orangée à compléter avec le nombre de logements collectifs inondables pour chaque seuil de hauteur d'eau (ex. : combien sont atteintes par au moins 0,5 m, par au moins 1 m, etc.)</t>
  </si>
  <si>
    <t>Guide de 2013 sur la méthode MECADEPI et les principes de quantification</t>
  </si>
  <si>
    <t>Un ordre de grandeur rapide, à partir du nombre de logements inondables et du nombre de ménages en zone inondable sur votre territoire.</t>
  </si>
  <si>
    <r>
      <rPr>
        <b/>
        <sz val="11"/>
        <color theme="1"/>
        <rFont val="Calibri"/>
        <family val="2"/>
      </rPr>
      <t>Les caves situées en zone inondable peuvent contenir des quantités importantes de biens susceptibles de devenir des déchets après une inondation.</t>
    </r>
    <r>
      <rPr>
        <sz val="11"/>
        <color theme="1"/>
        <rFont val="Calibri"/>
        <family val="2"/>
      </rPr>
      <t xml:space="preserve"> Sur certains territoires, notamment ceux comportant </t>
    </r>
    <r>
      <rPr>
        <b/>
        <sz val="11"/>
        <color theme="1"/>
        <rFont val="Calibri"/>
        <family val="2"/>
      </rPr>
      <t>une part importante d'habitat collectif</t>
    </r>
    <r>
      <rPr>
        <sz val="11"/>
        <color theme="1"/>
        <rFont val="Calibri"/>
        <family val="2"/>
      </rPr>
      <t>, ce gisement peut représenter un enjeu significatif pour l'organisation de la gestion des déchets post-inondation.</t>
    </r>
    <r>
      <rPr>
        <sz val="8"/>
        <color theme="1"/>
        <rFont val="Calibri"/>
        <family val="2"/>
      </rPr>
      <t xml:space="preserve">
</t>
    </r>
    <r>
      <rPr>
        <sz val="11"/>
        <color theme="1"/>
        <rFont val="Calibri"/>
        <family val="2"/>
      </rPr>
      <t xml:space="preserve">
Toutefois, les connaissances disponibles sur les caractéristiques des caves (surface, niveau d'équipement, taux de remplissage, nature des biens stockés, etc.) restent limitées. En l'absence d'études ou d'enquêtes robustes, il n'a pas été possible de proposer une méthode aussi fiable que pour les autres catégories de déchets de la méthode MECADEPI. Cet onglet propose donc une </t>
    </r>
    <r>
      <rPr>
        <b/>
        <sz val="11"/>
        <color theme="1"/>
        <rFont val="Calibri"/>
        <family val="2"/>
      </rPr>
      <t xml:space="preserve">estimation indicative </t>
    </r>
    <r>
      <rPr>
        <sz val="11"/>
        <color theme="1"/>
        <rFont val="Calibri"/>
        <family val="2"/>
      </rPr>
      <t>s'appuyant sur des hypothèses à dire d'experts.</t>
    </r>
  </si>
  <si>
    <t>Consultez le guide de 2013</t>
  </si>
  <si>
    <t>Quantités de déchets produits par les logements inondés</t>
  </si>
  <si>
    <t>ESTIMATION AVEC LA
METHODE DETAILLEE</t>
  </si>
  <si>
    <t>ESTIMATION AVEC 
LA METHODE SIMPLIFIEE</t>
  </si>
  <si>
    <t>Quantités de déchets produits par l'inondation des caves des logements non inondés</t>
  </si>
  <si>
    <t>Quantités produits par 
les ménages résidant 
en zone inondable</t>
  </si>
  <si>
    <t>Quantités produits par les ménages
résidant en zone inondable</t>
  </si>
  <si>
    <r>
      <rPr>
        <b/>
        <sz val="11"/>
        <color theme="1"/>
        <rFont val="Calibri"/>
        <family val="2"/>
      </rPr>
      <t>Méthode</t>
    </r>
    <r>
      <rPr>
        <sz val="11"/>
        <color theme="1"/>
        <rFont val="Calibri"/>
        <family val="2"/>
      </rPr>
      <t xml:space="preserve"> </t>
    </r>
    <r>
      <rPr>
        <sz val="8"/>
        <color theme="1"/>
        <rFont val="Calibri"/>
        <family val="2"/>
      </rPr>
      <t>:</t>
    </r>
    <r>
      <rPr>
        <sz val="11"/>
        <color theme="1"/>
        <rFont val="Calibri"/>
        <family val="2"/>
      </rPr>
      <t xml:space="preserve"> </t>
    </r>
    <r>
      <rPr>
        <sz val="8"/>
        <color theme="1"/>
        <rFont val="Calibri"/>
        <family val="2"/>
      </rPr>
      <t xml:space="preserve">
</t>
    </r>
    <r>
      <rPr>
        <sz val="11"/>
        <color theme="1"/>
        <rFont val="Calibri"/>
        <family val="2"/>
      </rPr>
      <t xml:space="preserve">Comme pour les autres catégories de déchets, un scénario majorant a été adopté : toute cave située en zone inondable est considérée comme inondée, et la totalité des biens qui y sont stockés comme endommagés.
</t>
    </r>
    <r>
      <rPr>
        <sz val="8"/>
        <color theme="1"/>
        <rFont val="Calibri"/>
        <family val="2"/>
      </rPr>
      <t xml:space="preserve">
</t>
    </r>
    <r>
      <rPr>
        <b/>
        <sz val="11"/>
        <color theme="1"/>
        <rFont val="Calibri"/>
        <family val="2"/>
      </rPr>
      <t>Seules les caves des logements situés en zone inondable mais non inondés ont été prises en compte</t>
    </r>
    <r>
      <rPr>
        <sz val="11"/>
        <color theme="1"/>
        <rFont val="Calibri"/>
        <family val="2"/>
      </rPr>
      <t xml:space="preserve"> (par exemple, un logement en immeuble collectif situé au-dessus des plus hautes eaux connues). Cette quantification ne concerne donc que les</t>
    </r>
    <r>
      <rPr>
        <b/>
        <sz val="11"/>
        <color theme="1"/>
        <rFont val="Calibri"/>
        <family val="2"/>
      </rPr>
      <t xml:space="preserve"> logements collectifs</t>
    </r>
    <r>
      <rPr>
        <sz val="11"/>
        <color theme="1"/>
        <rFont val="Calibri"/>
        <family val="2"/>
      </rPr>
      <t>, les logements individuels étant nécessairement comptabilisés parmi les logements inondables. Ce périmètre s'explique par le fait que la méthode MECADEPI s'appuie sur des comportements de consommation et des taux d'équipement moyens : les biens et équipements stockés dans les caves sont donc a priori déjà inclus dans les biens des ménages des logements inondés.</t>
    </r>
  </si>
  <si>
    <t xml:space="preserve"> - Taille moyenne des ménages
 - Nombre de logements inondables selon leur typologie : type de logements (maison, appartement, etc) et nombre de pièces
 - Nombre de logements concernés par une coupure du réseau électrique prolongée en cas d'inondation
- Nombre de ménages de l'IRIS résidant en zone inondable et ayant 1 voiture, ou 2 voitures ou plus
- Taux d'évacuation des véhicules estimé
- Nombre de bâtiments résidentiels collectifs en zone inondable
- Nombre de logements collectifs inondables</t>
  </si>
  <si>
    <r>
      <rPr>
        <b/>
        <sz val="12"/>
        <rFont val="Calibri"/>
        <family val="2"/>
      </rPr>
      <t>La Méthode d’Evaluation et de Caractérisation des Déchets Post-Inondation (MECaDePI)</t>
    </r>
    <r>
      <rPr>
        <sz val="12"/>
        <rFont val="Calibri"/>
        <family val="2"/>
      </rPr>
      <t xml:space="preserve"> permet d'</t>
    </r>
    <r>
      <rPr>
        <b/>
        <sz val="12"/>
        <rFont val="Calibri"/>
        <family val="2"/>
      </rPr>
      <t>estimer les quantités de déchets des ménages susceptibles d'être produits par une inondation sur un territoire</t>
    </r>
    <r>
      <rPr>
        <sz val="12"/>
        <rFont val="Calibri"/>
        <family val="2"/>
      </rPr>
      <t xml:space="preserve">. Elle quantifie </t>
    </r>
    <r>
      <rPr>
        <b/>
        <sz val="12"/>
        <rFont val="Calibri"/>
        <family val="2"/>
      </rPr>
      <t xml:space="preserve">7 catégories de déchets </t>
    </r>
    <r>
      <rPr>
        <sz val="12"/>
        <rFont val="Calibri"/>
        <family val="2"/>
      </rPr>
      <t xml:space="preserve">considérés comme les plus problématiques (en raison de leurs volumes et/ou de leurs caractéristiques) afin d'aider les structures compétentes à anticiper leur collecte, leur stockage et leur traitement. Elle se base sur les comportements de consommation et les taux d'équipement moyens des ménages - et ne couvre donc </t>
    </r>
    <r>
      <rPr>
        <b/>
        <sz val="12"/>
        <rFont val="Calibri"/>
        <family val="2"/>
      </rPr>
      <t>que les déchets d'origine domestique.</t>
    </r>
  </si>
  <si>
    <t>UNE ATTENTION SPECIFIQUE AUX DECHETS DES CAVES DES LOGEMENTS NON-INONDES</t>
  </si>
  <si>
    <r>
      <t>La méthode MECADEPI permet d'estimer les déchets générés par les</t>
    </r>
    <r>
      <rPr>
        <b/>
        <sz val="12"/>
        <color rgb="FF000000"/>
        <rFont val="Calibri"/>
        <family val="2"/>
      </rPr>
      <t xml:space="preserve"> logements directement inondés</t>
    </r>
    <r>
      <rPr>
        <sz val="12"/>
        <color rgb="FF000000"/>
        <rFont val="Calibri"/>
        <family val="2"/>
      </rPr>
      <t xml:space="preserve">. Mais sur certains territoires, </t>
    </r>
    <r>
      <rPr>
        <b/>
        <sz val="12"/>
        <color rgb="FF000000"/>
        <rFont val="Calibri"/>
        <family val="2"/>
      </rPr>
      <t>les caves des logements non inondés peuvent également représenter une source importante de déchets</t>
    </r>
    <r>
      <rPr>
        <sz val="12"/>
        <color rgb="FF000000"/>
        <rFont val="Calibri"/>
        <family val="2"/>
      </rPr>
      <t xml:space="preserve"> - c'est notamment le cas des immeubles collectifs dont les appartements sont situés au-dessus de la hauteur d'eau, mais dont les caves sont inondées. 
Pour vous aider à appréhender cet enjeu, </t>
    </r>
    <r>
      <rPr>
        <b/>
        <sz val="12"/>
        <color rgb="FF000000"/>
        <rFont val="Calibri"/>
        <family val="2"/>
      </rPr>
      <t>un onglet spécifique</t>
    </r>
    <r>
      <rPr>
        <sz val="12"/>
        <color rgb="FF000000"/>
        <rFont val="Calibri"/>
        <family val="2"/>
      </rPr>
      <t xml:space="preserve"> permet d'estimer les déchets potentiellement générés par ces caves.
Faute de données de référence sur les caves (taille, taux de remplissage, nature des biens stockés), cette estimation repose sur des hypothèses à dire d'experts, là où les autres catégories de la méthode MECADEPI s'appuient sur un travail de recherche mobilisant notamment des études INSEE et ADEME. Les résultats sont donc à interpréter comme des </t>
    </r>
    <r>
      <rPr>
        <b/>
        <sz val="12"/>
        <color rgb="FF000000"/>
        <rFont val="Calibri"/>
        <family val="2"/>
      </rPr>
      <t>ordres de grandeur</t>
    </r>
    <r>
      <rPr>
        <sz val="12"/>
        <color rgb="FF000000"/>
        <rFont val="Calibri"/>
        <family val="2"/>
      </rPr>
      <t>.</t>
    </r>
  </si>
  <si>
    <r>
      <rPr>
        <b/>
        <i/>
        <u/>
        <sz val="12"/>
        <color rgb="FF000000"/>
        <rFont val="Calibri"/>
        <family val="2"/>
      </rPr>
      <t xml:space="preserve">Nota </t>
    </r>
    <r>
      <rPr>
        <i/>
        <sz val="12"/>
        <color rgb="FF000000"/>
        <rFont val="Calibri"/>
        <family val="2"/>
      </rPr>
      <t>: Les caves des logements inondés étant déjà intégrées dans la quantification de chaque catégorie de déchets, cet onglet vise uniquement à estimer le gisement complémentaire issu des caves des logements non inondés.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</si>
</sst>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6" x14ac:knownFonts="1">
    <font>
      <sz val="10"/>
      <color rgb="FF000000"/>
      <name val="Arial"/>
      <scheme val="minor"/>
    </font>
    <font>
      <sz val="10"/>
      <color theme="1"/>
      <name val="Calibri"/>
      <family val="2"/>
    </font>
    <font>
      <sz val="8"/>
      <color theme="1"/>
      <name val="Palatino Linotype"/>
      <family val="1"/>
    </font>
    <font>
      <sz val="10"/>
      <color rgb="FFFF0000"/>
      <name val="Arial"/>
      <family val="2"/>
      <scheme val="minor"/>
    </font>
    <font>
      <sz val="10"/>
      <color theme="1"/>
      <name val="Palatino Linotype"/>
      <family val="1"/>
    </font>
    <font>
      <b/>
      <sz val="11"/>
      <color theme="1"/>
      <name val="Calibri"/>
      <family val="2"/>
    </font>
    <font>
      <b/>
      <sz val="10"/>
      <color rgb="FFFFFFFF"/>
      <name val="Calibri"/>
      <family val="2"/>
    </font>
    <font>
      <sz val="11"/>
      <color theme="1"/>
      <name val="Calibri"/>
      <family val="2"/>
    </font>
    <font>
      <sz val="10"/>
      <color rgb="FF000000"/>
      <name val="Arial"/>
      <family val="2"/>
      <scheme val="minor"/>
    </font>
    <font>
      <b/>
      <sz val="10"/>
      <color theme="1"/>
      <name val="Calibri"/>
      <family val="2"/>
    </font>
    <font>
      <sz val="12"/>
      <color rgb="FFFF0000"/>
      <name val="Calibri"/>
      <family val="2"/>
    </font>
    <font>
      <sz val="10"/>
      <color rgb="FF000000"/>
      <name val="Calibri"/>
      <family val="2"/>
    </font>
    <font>
      <sz val="10"/>
      <name val="Calibri"/>
      <family val="2"/>
    </font>
    <font>
      <sz val="10"/>
      <color rgb="FFFFFFFF"/>
      <name val="Calibri"/>
      <family val="2"/>
    </font>
    <font>
      <b/>
      <sz val="10"/>
      <color rgb="FFFF0000"/>
      <name val="Calibri"/>
      <family val="2"/>
    </font>
    <font>
      <sz val="8"/>
      <color theme="1"/>
      <name val="Calibri"/>
      <family val="2"/>
    </font>
    <font>
      <sz val="10"/>
      <color rgb="FFFF0000"/>
      <name val="Calibri"/>
      <family val="2"/>
    </font>
    <font>
      <b/>
      <sz val="11"/>
      <color rgb="FF000000"/>
      <name val="Calibri"/>
      <family val="2"/>
    </font>
    <font>
      <b/>
      <i/>
      <sz val="10"/>
      <color theme="1"/>
      <name val="Calibri"/>
      <family val="2"/>
    </font>
    <font>
      <sz val="9"/>
      <color theme="1"/>
      <name val="Calibri"/>
      <family val="2"/>
    </font>
    <font>
      <sz val="12"/>
      <color theme="1"/>
      <name val="Calibri"/>
      <family val="2"/>
    </font>
    <font>
      <sz val="18"/>
      <color rgb="FFFF0000"/>
      <name val="Calibri"/>
      <family val="2"/>
    </font>
    <font>
      <sz val="11"/>
      <color rgb="FF000000"/>
      <name val="Calibri"/>
      <family val="2"/>
    </font>
    <font>
      <sz val="12"/>
      <color rgb="FF000000"/>
      <name val="Calibri"/>
      <family val="2"/>
    </font>
    <font>
      <b/>
      <sz val="12"/>
      <color rgb="FFFFFFFF"/>
      <name val="Calibri"/>
      <family val="2"/>
    </font>
    <font>
      <sz val="12"/>
      <color rgb="FFFFFFFF"/>
      <name val="Calibri"/>
      <family val="2"/>
    </font>
    <font>
      <sz val="12"/>
      <name val="Calibri"/>
      <family val="2"/>
    </font>
    <font>
      <b/>
      <sz val="11"/>
      <name val="Calibri"/>
      <family val="2"/>
    </font>
    <font>
      <b/>
      <i/>
      <sz val="11"/>
      <name val="Calibri"/>
      <family val="2"/>
    </font>
    <font>
      <i/>
      <sz val="11"/>
      <color theme="1"/>
      <name val="Calibri"/>
      <family val="2"/>
    </font>
    <font>
      <i/>
      <sz val="10"/>
      <color rgb="FF000000"/>
      <name val="Calibri"/>
      <family val="2"/>
    </font>
    <font>
      <i/>
      <sz val="10"/>
      <color theme="1"/>
      <name val="Calibri"/>
      <family val="2"/>
    </font>
    <font>
      <b/>
      <i/>
      <sz val="11"/>
      <color theme="1"/>
      <name val="Calibri"/>
      <family val="2"/>
    </font>
    <font>
      <b/>
      <i/>
      <sz val="12"/>
      <color theme="1"/>
      <name val="Calibri"/>
      <family val="2"/>
    </font>
    <font>
      <b/>
      <sz val="14"/>
      <color theme="1"/>
      <name val="Calibri"/>
      <family val="2"/>
    </font>
    <font>
      <b/>
      <i/>
      <sz val="14"/>
      <color theme="1"/>
      <name val="Calibri"/>
      <family val="2"/>
    </font>
    <font>
      <i/>
      <sz val="11"/>
      <color rgb="FF000000"/>
      <name val="Calibri"/>
      <family val="2"/>
    </font>
    <font>
      <b/>
      <sz val="14"/>
      <color theme="5" tint="-0.249977111117893"/>
      <name val="Calibri"/>
      <family val="2"/>
    </font>
    <font>
      <b/>
      <sz val="12"/>
      <color rgb="FF000000"/>
      <name val="Calibri"/>
      <family val="2"/>
    </font>
    <font>
      <sz val="18"/>
      <color rgb="FFC00000"/>
      <name val="Calibri"/>
      <family val="2"/>
    </font>
    <font>
      <i/>
      <sz val="14"/>
      <color rgb="FFC00000"/>
      <name val="Calibri"/>
      <family val="2"/>
    </font>
    <font>
      <b/>
      <sz val="12"/>
      <color rgb="FFC00000"/>
      <name val="Calibri"/>
      <family val="2"/>
    </font>
    <font>
      <b/>
      <sz val="12"/>
      <color rgb="FF3D3D3A"/>
      <name val="Calibri"/>
      <family val="2"/>
    </font>
    <font>
      <b/>
      <sz val="22"/>
      <color rgb="FFC00000"/>
      <name val="Calibri"/>
      <family val="2"/>
    </font>
    <font>
      <sz val="12"/>
      <color rgb="FF3D3D3A"/>
      <name val="Calibri"/>
      <family val="2"/>
    </font>
    <font>
      <sz val="12"/>
      <color rgb="FF3D3D3A"/>
      <name val="Calibri"/>
      <family val="2"/>
    </font>
    <font>
      <b/>
      <sz val="13"/>
      <color rgb="FF3D3D3A"/>
      <name val="Calibri"/>
      <family val="2"/>
    </font>
    <font>
      <sz val="11"/>
      <color rgb="FF141413"/>
      <name val="Calibri"/>
      <family val="2"/>
    </font>
    <font>
      <sz val="12"/>
      <color rgb="FF141413"/>
      <name val="Calibri"/>
      <family val="2"/>
    </font>
    <font>
      <b/>
      <sz val="12"/>
      <color rgb="FF141413"/>
      <name val="Calibri"/>
      <family val="2"/>
    </font>
    <font>
      <b/>
      <sz val="15"/>
      <color theme="7" tint="-0.249977111117893"/>
      <name val="Calibri"/>
      <family val="2"/>
    </font>
    <font>
      <i/>
      <sz val="11.5"/>
      <color rgb="FF3D3D3A"/>
      <name val="Calibri"/>
      <family val="2"/>
    </font>
    <font>
      <i/>
      <sz val="12"/>
      <color rgb="FF000000"/>
      <name val="Calibri"/>
      <family val="2"/>
    </font>
    <font>
      <sz val="11"/>
      <color theme="0" tint="-0.499984740745262"/>
      <name val="Calibri"/>
      <family val="2"/>
    </font>
    <font>
      <b/>
      <i/>
      <sz val="14"/>
      <color rgb="FF000000"/>
      <name val="Calibri"/>
      <family val="2"/>
    </font>
    <font>
      <u/>
      <sz val="10"/>
      <color theme="10"/>
      <name val="Arial"/>
      <family val="2"/>
      <scheme val="minor"/>
    </font>
    <font>
      <i/>
      <sz val="12"/>
      <name val="Calibri"/>
      <family val="2"/>
    </font>
    <font>
      <sz val="10"/>
      <color theme="0" tint="-0.499984740745262"/>
      <name val="Calibri"/>
      <family val="2"/>
    </font>
    <font>
      <i/>
      <sz val="9"/>
      <color rgb="FF000000"/>
      <name val="Calibri"/>
      <family val="2"/>
    </font>
    <font>
      <sz val="9"/>
      <color rgb="FF000000"/>
      <name val="Calibri"/>
      <family val="2"/>
    </font>
    <font>
      <b/>
      <u/>
      <sz val="11"/>
      <color rgb="FF000000"/>
      <name val="Calibri"/>
      <family val="2"/>
    </font>
    <font>
      <vertAlign val="superscript"/>
      <sz val="10"/>
      <color theme="1"/>
      <name val="Calibri"/>
      <family val="2"/>
    </font>
    <font>
      <i/>
      <vertAlign val="superscript"/>
      <sz val="8"/>
      <color theme="1"/>
      <name val="Calibri"/>
      <family val="2"/>
    </font>
    <font>
      <i/>
      <sz val="8"/>
      <color theme="1"/>
      <name val="Calibri"/>
      <family val="2"/>
    </font>
    <font>
      <i/>
      <sz val="10"/>
      <color rgb="FF000000"/>
      <name val="Arial"/>
      <family val="2"/>
      <scheme val="minor"/>
    </font>
    <font>
      <b/>
      <sz val="12"/>
      <name val="Calibri"/>
      <family val="2"/>
    </font>
    <font>
      <b/>
      <sz val="11"/>
      <color rgb="FFC00000"/>
      <name val="Calibri"/>
      <family val="2"/>
    </font>
    <font>
      <b/>
      <i/>
      <sz val="10"/>
      <color rgb="FF000000"/>
      <name val="Calibri"/>
      <family val="2"/>
    </font>
    <font>
      <vertAlign val="superscript"/>
      <sz val="11"/>
      <color theme="1"/>
      <name val="Calibri"/>
      <family val="2"/>
    </font>
    <font>
      <vertAlign val="superscript"/>
      <sz val="10"/>
      <color theme="0" tint="-0.499984740745262"/>
      <name val="Calibri"/>
      <family val="2"/>
    </font>
    <font>
      <i/>
      <sz val="8"/>
      <color rgb="FF000000"/>
      <name val="Calibri"/>
      <family val="2"/>
    </font>
    <font>
      <b/>
      <i/>
      <u/>
      <sz val="12"/>
      <color theme="8" tint="-0.499984740745262"/>
      <name val="Calibri"/>
      <family val="2"/>
    </font>
    <font>
      <b/>
      <i/>
      <sz val="12"/>
      <name val="Calibri"/>
      <family val="2"/>
    </font>
    <font>
      <b/>
      <sz val="15"/>
      <color theme="5" tint="-0.249977111117893"/>
      <name val="Calibri"/>
      <family val="2"/>
    </font>
    <font>
      <b/>
      <sz val="12"/>
      <color theme="9" tint="-0.249977111117893"/>
      <name val="Calibri"/>
      <family val="2"/>
    </font>
    <font>
      <sz val="11"/>
      <color rgb="FF000000"/>
      <name val="Arial"/>
      <family val="2"/>
      <scheme val="minor"/>
    </font>
    <font>
      <b/>
      <i/>
      <u/>
      <sz val="12"/>
      <color rgb="FF000000"/>
      <name val="Calibri"/>
      <family val="2"/>
    </font>
    <font>
      <sz val="11"/>
      <name val="Calibri"/>
      <family val="2"/>
    </font>
    <font>
      <i/>
      <sz val="12"/>
      <color theme="9" tint="-0.249977111117893"/>
      <name val="Calibri"/>
      <family val="2"/>
    </font>
    <font>
      <b/>
      <sz val="12"/>
      <color rgb="FFFF0000"/>
      <name val="Calibri"/>
      <family val="2"/>
    </font>
    <font>
      <b/>
      <sz val="18"/>
      <color rgb="FFC00000"/>
      <name val="Calibri"/>
      <family val="2"/>
    </font>
    <font>
      <b/>
      <sz val="11"/>
      <color rgb="FFFF0000"/>
      <name val="Arial"/>
      <family val="2"/>
      <scheme val="minor"/>
    </font>
    <font>
      <b/>
      <sz val="12"/>
      <color theme="1"/>
      <name val="Calibri"/>
      <family val="2"/>
    </font>
    <font>
      <b/>
      <sz val="10"/>
      <name val="Calibri"/>
      <family val="2"/>
    </font>
    <font>
      <b/>
      <u/>
      <sz val="10"/>
      <color theme="1"/>
      <name val="Calibri"/>
      <family val="2"/>
    </font>
    <font>
      <i/>
      <sz val="13.5"/>
      <color rgb="FFC00000"/>
      <name val="Calibri"/>
      <family val="2"/>
    </font>
  </fonts>
  <fills count="26">
    <fill>
      <patternFill patternType="none"/>
    </fill>
    <fill>
      <patternFill patternType="gray125"/>
    </fill>
    <fill>
      <patternFill patternType="solid">
        <fgColor theme="0" tint="-0.14999847407452621"/>
        <bgColor rgb="FFFF0000"/>
      </patternFill>
    </fill>
    <fill>
      <patternFill patternType="solid">
        <fgColor theme="0" tint="-4.9989318521683403E-2"/>
        <bgColor rgb="FFFBE4D5"/>
      </patternFill>
    </fill>
    <fill>
      <patternFill patternType="solid">
        <fgColor theme="0" tint="-4.9989318521683403E-2"/>
        <bgColor rgb="FF008080"/>
      </patternFill>
    </fill>
    <fill>
      <patternFill patternType="solid">
        <fgColor theme="0" tint="-0.14999847407452621"/>
        <bgColor indexed="64"/>
      </patternFill>
    </fill>
    <fill>
      <patternFill patternType="solid">
        <fgColor theme="5" tint="0.79998168889431442"/>
        <bgColor rgb="FF008080"/>
      </patternFill>
    </fill>
    <fill>
      <patternFill patternType="solid">
        <fgColor theme="0" tint="-4.9989318521683403E-2"/>
        <bgColor indexed="64"/>
      </patternFill>
    </fill>
    <fill>
      <patternFill patternType="solid">
        <fgColor theme="0"/>
        <bgColor rgb="FFFBE4D5"/>
      </patternFill>
    </fill>
    <fill>
      <patternFill patternType="solid">
        <fgColor theme="5" tint="0.79998168889431442"/>
        <bgColor indexed="64"/>
      </patternFill>
    </fill>
    <fill>
      <patternFill patternType="solid">
        <fgColor theme="7" tint="0.79998168889431442"/>
        <bgColor rgb="FFFFFF00"/>
      </patternFill>
    </fill>
    <fill>
      <patternFill patternType="solid">
        <fgColor theme="7" tint="0.79998168889431442"/>
        <bgColor indexed="64"/>
      </patternFill>
    </fill>
    <fill>
      <patternFill patternType="solid">
        <fgColor theme="0"/>
        <bgColor rgb="FFC0C0C0"/>
      </patternFill>
    </fill>
    <fill>
      <patternFill patternType="solid">
        <fgColor theme="0"/>
        <bgColor indexed="64"/>
      </patternFill>
    </fill>
    <fill>
      <patternFill patternType="solid">
        <fgColor theme="9" tint="0.79998168889431442"/>
        <bgColor rgb="FFC0C0C0"/>
      </patternFill>
    </fill>
    <fill>
      <patternFill patternType="solid">
        <fgColor theme="9" tint="0.79998168889431442"/>
        <bgColor indexed="64"/>
      </patternFill>
    </fill>
    <fill>
      <patternFill patternType="solid">
        <fgColor theme="0"/>
        <bgColor rgb="FF008080"/>
      </patternFill>
    </fill>
    <fill>
      <patternFill patternType="solid">
        <fgColor theme="0"/>
        <bgColor rgb="FFFF9900"/>
      </patternFill>
    </fill>
    <fill>
      <patternFill patternType="solid">
        <fgColor theme="9" tint="0.79998168889431442"/>
        <bgColor rgb="FF808000"/>
      </patternFill>
    </fill>
    <fill>
      <patternFill patternType="solid">
        <fgColor theme="9" tint="0.79998168889431442"/>
        <bgColor rgb="FFFF9900"/>
      </patternFill>
    </fill>
    <fill>
      <patternFill patternType="solid">
        <fgColor theme="8" tint="0.79998168889431442"/>
        <bgColor indexed="64"/>
      </patternFill>
    </fill>
    <fill>
      <patternFill patternType="solid">
        <fgColor theme="5" tint="0.39997558519241921"/>
        <bgColor rgb="FF008080"/>
      </patternFill>
    </fill>
    <fill>
      <patternFill patternType="solid">
        <fgColor theme="5"/>
        <bgColor rgb="FF008080"/>
      </patternFill>
    </fill>
    <fill>
      <patternFill patternType="solid">
        <fgColor theme="5"/>
        <bgColor indexed="64"/>
      </patternFill>
    </fill>
    <fill>
      <patternFill patternType="solid">
        <fgColor theme="2" tint="-4.9989318521683403E-2"/>
        <bgColor indexed="64"/>
      </patternFill>
    </fill>
    <fill>
      <patternFill patternType="solid">
        <fgColor theme="4" tint="0.79998168889431442"/>
        <bgColor indexed="64"/>
      </patternFill>
    </fill>
  </fills>
  <borders count="65">
    <border>
      <left/>
      <right/>
      <top/>
      <bottom/>
      <diagonal/>
    </border>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thin">
        <color rgb="FF000000"/>
      </left>
      <right/>
      <top style="thin">
        <color rgb="FF000000"/>
      </top>
      <bottom/>
      <diagonal/>
    </border>
    <border>
      <left/>
      <right style="thin">
        <color rgb="FF000000"/>
      </right>
      <top style="thin">
        <color rgb="FF000000"/>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auto="1"/>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55" fillId="0" borderId="0" applyNumberFormat="0" applyFill="0" applyBorder="0" applyAlignment="0" applyProtection="0"/>
  </cellStyleXfs>
  <cellXfs count="343">
    <xf numFmtId="0" fontId="0" fillId="0" borderId="0" xfId="0"/>
    <xf numFmtId="0" fontId="4" fillId="0" borderId="0" xfId="0" applyFont="1"/>
    <xf numFmtId="0" fontId="1" fillId="0" borderId="0" xfId="0" applyFont="1"/>
    <xf numFmtId="0" fontId="2" fillId="0" borderId="0" xfId="0" applyFont="1"/>
    <xf numFmtId="0" fontId="1" fillId="0" borderId="0" xfId="0" applyFont="1" applyAlignment="1">
      <alignment horizontal="left" vertical="center" wrapText="1"/>
    </xf>
    <xf numFmtId="0" fontId="1" fillId="0" borderId="15" xfId="0" applyFont="1" applyBorder="1" applyAlignment="1">
      <alignment horizontal="left" vertical="center" wrapText="1"/>
    </xf>
    <xf numFmtId="0" fontId="10" fillId="0" borderId="0" xfId="0" applyFont="1"/>
    <xf numFmtId="0" fontId="11" fillId="0" borderId="0" xfId="0" applyFont="1"/>
    <xf numFmtId="0" fontId="13" fillId="0" borderId="15" xfId="0" applyFont="1" applyBorder="1"/>
    <xf numFmtId="0" fontId="13" fillId="0" borderId="0" xfId="0" applyFont="1"/>
    <xf numFmtId="0" fontId="6" fillId="0" borderId="0" xfId="0" applyFont="1" applyAlignment="1">
      <alignment wrapText="1"/>
    </xf>
    <xf numFmtId="0" fontId="15" fillId="0" borderId="0" xfId="0" applyFont="1" applyAlignment="1">
      <alignment horizontal="center"/>
    </xf>
    <xf numFmtId="0" fontId="16" fillId="3" borderId="3" xfId="0" applyFont="1" applyFill="1" applyBorder="1" applyAlignment="1">
      <alignment horizontal="center"/>
    </xf>
    <xf numFmtId="0" fontId="8" fillId="0" borderId="0" xfId="0" applyFont="1"/>
    <xf numFmtId="0" fontId="17" fillId="0" borderId="0" xfId="0" applyFont="1"/>
    <xf numFmtId="0" fontId="15" fillId="0" borderId="0" xfId="0" applyFont="1"/>
    <xf numFmtId="0" fontId="20" fillId="0" borderId="0" xfId="0" applyFont="1"/>
    <xf numFmtId="0" fontId="23" fillId="0" borderId="0" xfId="0" applyFont="1"/>
    <xf numFmtId="0" fontId="25" fillId="0" borderId="1" xfId="0" applyFont="1" applyBorder="1"/>
    <xf numFmtId="0" fontId="25" fillId="0" borderId="0" xfId="0" applyFont="1"/>
    <xf numFmtId="0" fontId="24" fillId="0" borderId="0" xfId="0" applyFont="1" applyAlignment="1">
      <alignment horizontal="left" vertical="center" wrapText="1"/>
    </xf>
    <xf numFmtId="0" fontId="1" fillId="0" borderId="0" xfId="0" applyFont="1" applyAlignment="1">
      <alignment vertical="center"/>
    </xf>
    <xf numFmtId="0" fontId="7" fillId="0" borderId="15" xfId="0" applyFont="1" applyBorder="1" applyAlignment="1">
      <alignment horizontal="left" vertical="center" wrapText="1"/>
    </xf>
    <xf numFmtId="0" fontId="1" fillId="0" borderId="15" xfId="0" applyFont="1" applyBorder="1"/>
    <xf numFmtId="0" fontId="1" fillId="0" borderId="15" xfId="0" applyFont="1" applyBorder="1" applyAlignment="1">
      <alignment vertical="top" wrapText="1"/>
    </xf>
    <xf numFmtId="0" fontId="5" fillId="2" borderId="2" xfId="0" applyFont="1" applyFill="1" applyBorder="1" applyAlignment="1">
      <alignment wrapText="1"/>
    </xf>
    <xf numFmtId="0" fontId="7" fillId="8" borderId="22" xfId="0" applyFont="1" applyFill="1" applyBorder="1" applyAlignment="1">
      <alignment horizontal="left" vertical="center" wrapText="1"/>
    </xf>
    <xf numFmtId="0" fontId="1" fillId="6" borderId="22" xfId="0" applyFont="1" applyFill="1" applyBorder="1"/>
    <xf numFmtId="0" fontId="30" fillId="0" borderId="0" xfId="0" applyFont="1" applyAlignment="1">
      <alignment horizontal="left" vertical="center"/>
    </xf>
    <xf numFmtId="0" fontId="21" fillId="0" borderId="0" xfId="0" applyFont="1" applyAlignment="1">
      <alignment horizontal="center" vertical="center"/>
    </xf>
    <xf numFmtId="0" fontId="20" fillId="0" borderId="7" xfId="0" applyFont="1" applyBorder="1" applyAlignment="1">
      <alignment wrapText="1"/>
    </xf>
    <xf numFmtId="0" fontId="26" fillId="0" borderId="8" xfId="0" applyFont="1" applyBorder="1"/>
    <xf numFmtId="0" fontId="26" fillId="0" borderId="9" xfId="0" applyFont="1" applyBorder="1"/>
    <xf numFmtId="0" fontId="26" fillId="0" borderId="14" xfId="0" applyFont="1" applyBorder="1"/>
    <xf numFmtId="0" fontId="26" fillId="0" borderId="15" xfId="0" applyFont="1" applyBorder="1"/>
    <xf numFmtId="0" fontId="26" fillId="0" borderId="10" xfId="0" applyFont="1" applyBorder="1"/>
    <xf numFmtId="0" fontId="26" fillId="0" borderId="11" xfId="0" applyFont="1" applyBorder="1"/>
    <xf numFmtId="0" fontId="26" fillId="0" borderId="12" xfId="0" applyFont="1" applyBorder="1"/>
    <xf numFmtId="0" fontId="30" fillId="0" borderId="15" xfId="0" applyFont="1" applyBorder="1" applyAlignment="1">
      <alignment vertical="center" wrapText="1"/>
    </xf>
    <xf numFmtId="0" fontId="34" fillId="0" borderId="0" xfId="0" applyFont="1" applyAlignment="1">
      <alignment horizontal="center" vertical="center" wrapText="1"/>
    </xf>
    <xf numFmtId="0" fontId="7" fillId="8" borderId="15" xfId="0" applyFont="1" applyFill="1" applyBorder="1" applyAlignment="1">
      <alignment horizontal="left" vertical="center" wrapText="1"/>
    </xf>
    <xf numFmtId="0" fontId="8" fillId="0" borderId="22" xfId="0" applyFont="1" applyBorder="1"/>
    <xf numFmtId="0" fontId="36" fillId="0" borderId="0" xfId="0" applyFont="1" applyAlignment="1">
      <alignment horizontal="left" vertical="center"/>
    </xf>
    <xf numFmtId="0" fontId="5" fillId="0" borderId="15" xfId="0" applyFont="1" applyBorder="1" applyAlignment="1">
      <alignment wrapText="1"/>
    </xf>
    <xf numFmtId="0" fontId="16" fillId="0" borderId="15" xfId="0" applyFont="1" applyBorder="1" applyAlignment="1">
      <alignment horizontal="center"/>
    </xf>
    <xf numFmtId="1" fontId="15" fillId="0" borderId="0" xfId="0" applyNumberFormat="1" applyFont="1"/>
    <xf numFmtId="1" fontId="19" fillId="0" borderId="0" xfId="0" applyNumberFormat="1" applyFont="1"/>
    <xf numFmtId="0" fontId="1" fillId="13" borderId="0" xfId="0" applyFont="1" applyFill="1"/>
    <xf numFmtId="1" fontId="15" fillId="0" borderId="0" xfId="0" applyNumberFormat="1" applyFont="1" applyAlignment="1">
      <alignment horizontal="right" wrapText="1"/>
    </xf>
    <xf numFmtId="0" fontId="30" fillId="0" borderId="15" xfId="0" applyFont="1" applyBorder="1" applyAlignment="1">
      <alignment horizontal="left" vertical="center"/>
    </xf>
    <xf numFmtId="1" fontId="15" fillId="0" borderId="15" xfId="0" applyNumberFormat="1" applyFont="1" applyBorder="1" applyAlignment="1">
      <alignment horizontal="center"/>
    </xf>
    <xf numFmtId="0" fontId="1" fillId="0" borderId="15" xfId="0" applyFont="1" applyBorder="1" applyAlignment="1">
      <alignment horizontal="right" vertical="center" wrapText="1"/>
    </xf>
    <xf numFmtId="0" fontId="1" fillId="4" borderId="19" xfId="0" applyFont="1" applyFill="1" applyBorder="1" applyAlignment="1">
      <alignment horizontal="right" vertical="center" wrapText="1"/>
    </xf>
    <xf numFmtId="0" fontId="1" fillId="0" borderId="22" xfId="0" applyFont="1" applyBorder="1" applyAlignment="1">
      <alignment vertical="center" wrapText="1"/>
    </xf>
    <xf numFmtId="0" fontId="1" fillId="4" borderId="22" xfId="0" applyFont="1" applyFill="1" applyBorder="1" applyAlignment="1">
      <alignment horizontal="right" vertical="center" wrapText="1"/>
    </xf>
    <xf numFmtId="1" fontId="10" fillId="7" borderId="29" xfId="0" applyNumberFormat="1" applyFont="1" applyFill="1" applyBorder="1" applyAlignment="1">
      <alignment horizontal="center"/>
    </xf>
    <xf numFmtId="1" fontId="10" fillId="7" borderId="30" xfId="0" applyNumberFormat="1" applyFont="1" applyFill="1" applyBorder="1" applyAlignment="1">
      <alignment horizontal="center"/>
    </xf>
    <xf numFmtId="0" fontId="1" fillId="4" borderId="24" xfId="0" applyFont="1" applyFill="1" applyBorder="1" applyAlignment="1">
      <alignment horizontal="right" vertical="center" wrapText="1"/>
    </xf>
    <xf numFmtId="0" fontId="1" fillId="16" borderId="15" xfId="0" applyFont="1" applyFill="1" applyBorder="1" applyAlignment="1">
      <alignment horizontal="right" vertical="center" wrapText="1"/>
    </xf>
    <xf numFmtId="0" fontId="13" fillId="16" borderId="15" xfId="0" applyFont="1" applyFill="1" applyBorder="1"/>
    <xf numFmtId="1" fontId="1" fillId="17" borderId="15" xfId="0" applyNumberFormat="1" applyFont="1" applyFill="1" applyBorder="1" applyAlignment="1">
      <alignment horizontal="center"/>
    </xf>
    <xf numFmtId="0" fontId="16" fillId="0" borderId="0" xfId="0" applyFont="1"/>
    <xf numFmtId="0" fontId="15" fillId="15" borderId="22" xfId="0" applyFont="1" applyFill="1" applyBorder="1" applyAlignment="1">
      <alignment horizontal="center"/>
    </xf>
    <xf numFmtId="1" fontId="15" fillId="15" borderId="22" xfId="0" applyNumberFormat="1" applyFont="1" applyFill="1" applyBorder="1" applyAlignment="1">
      <alignment horizontal="center"/>
    </xf>
    <xf numFmtId="0" fontId="1" fillId="18" borderId="13" xfId="0" applyFont="1" applyFill="1" applyBorder="1" applyAlignment="1">
      <alignment horizontal="center"/>
    </xf>
    <xf numFmtId="1" fontId="1" fillId="18" borderId="13" xfId="0" applyNumberFormat="1" applyFont="1" applyFill="1" applyBorder="1" applyAlignment="1">
      <alignment horizontal="center"/>
    </xf>
    <xf numFmtId="1" fontId="1" fillId="18" borderId="19" xfId="0" applyNumberFormat="1" applyFont="1" applyFill="1" applyBorder="1" applyAlignment="1">
      <alignment horizontal="center"/>
    </xf>
    <xf numFmtId="1" fontId="1" fillId="18" borderId="22" xfId="0" applyNumberFormat="1" applyFont="1" applyFill="1" applyBorder="1" applyAlignment="1">
      <alignment horizontal="center"/>
    </xf>
    <xf numFmtId="1" fontId="1" fillId="19" borderId="22" xfId="0" applyNumberFormat="1" applyFont="1" applyFill="1" applyBorder="1" applyAlignment="1">
      <alignment horizontal="center"/>
    </xf>
    <xf numFmtId="0" fontId="30" fillId="0" borderId="15" xfId="0" applyFont="1" applyBorder="1" applyAlignment="1">
      <alignment vertical="center"/>
    </xf>
    <xf numFmtId="0" fontId="25" fillId="0" borderId="15" xfId="0" applyFont="1" applyBorder="1"/>
    <xf numFmtId="0" fontId="37" fillId="0" borderId="15" xfId="0" applyFont="1" applyBorder="1" applyAlignment="1">
      <alignment vertical="center" wrapText="1"/>
    </xf>
    <xf numFmtId="0" fontId="8" fillId="0" borderId="0" xfId="0" applyFont="1" applyAlignment="1">
      <alignment horizontal="left" vertical="top" wrapText="1"/>
    </xf>
    <xf numFmtId="0" fontId="38" fillId="0" borderId="0" xfId="0" applyFont="1"/>
    <xf numFmtId="0" fontId="0" fillId="0" borderId="45" xfId="0" applyBorder="1"/>
    <xf numFmtId="0" fontId="44" fillId="0" borderId="0" xfId="0" applyFont="1" applyAlignment="1">
      <alignment horizontal="center" vertical="center" wrapText="1"/>
    </xf>
    <xf numFmtId="0" fontId="23" fillId="0" borderId="0" xfId="0" applyFont="1" applyAlignment="1">
      <alignment horizontal="center" vertical="center" wrapText="1"/>
    </xf>
    <xf numFmtId="0" fontId="0" fillId="5" borderId="15" xfId="0" applyFill="1" applyBorder="1"/>
    <xf numFmtId="0" fontId="42" fillId="0" borderId="15" xfId="0" applyFont="1" applyBorder="1" applyAlignment="1">
      <alignment horizontal="left" vertical="center" wrapText="1"/>
    </xf>
    <xf numFmtId="0" fontId="42" fillId="0" borderId="15" xfId="0" applyFont="1" applyBorder="1" applyAlignment="1">
      <alignment horizontal="left" vertical="center" wrapText="1" indent="2"/>
    </xf>
    <xf numFmtId="0" fontId="42" fillId="0" borderId="15" xfId="0" applyFont="1" applyBorder="1" applyAlignment="1">
      <alignment horizontal="left" vertical="center" wrapText="1" indent="4"/>
    </xf>
    <xf numFmtId="0" fontId="42" fillId="9" borderId="15" xfId="0" applyFont="1" applyFill="1" applyBorder="1" applyAlignment="1">
      <alignment horizontal="left" vertical="center" wrapText="1" indent="4"/>
    </xf>
    <xf numFmtId="0" fontId="42" fillId="11" borderId="15" xfId="0" applyFont="1" applyFill="1" applyBorder="1" applyAlignment="1">
      <alignment horizontal="left" vertical="center" wrapText="1" indent="2"/>
    </xf>
    <xf numFmtId="0" fontId="42" fillId="11" borderId="15" xfId="0" applyFont="1" applyFill="1" applyBorder="1" applyAlignment="1">
      <alignment horizontal="left" vertical="center" wrapText="1" indent="4"/>
    </xf>
    <xf numFmtId="0" fontId="54" fillId="5" borderId="0" xfId="0" applyFont="1" applyFill="1"/>
    <xf numFmtId="0" fontId="41" fillId="0" borderId="15" xfId="0" applyFont="1" applyBorder="1" applyAlignment="1">
      <alignment vertical="center" wrapText="1"/>
    </xf>
    <xf numFmtId="0" fontId="44" fillId="0" borderId="15" xfId="0" applyFont="1" applyBorder="1" applyAlignment="1">
      <alignment horizontal="left" vertical="center" wrapText="1"/>
    </xf>
    <xf numFmtId="0" fontId="23" fillId="0" borderId="0" xfId="0" applyFont="1" applyAlignment="1">
      <alignment horizontal="left" vertical="top" wrapText="1" indent="1"/>
    </xf>
    <xf numFmtId="0" fontId="39" fillId="0" borderId="0" xfId="0" applyFont="1" applyAlignment="1">
      <alignment horizontal="center" vertical="center"/>
    </xf>
    <xf numFmtId="0" fontId="11" fillId="0" borderId="15" xfId="0" applyFont="1" applyBorder="1" applyAlignment="1">
      <alignment wrapText="1"/>
    </xf>
    <xf numFmtId="9" fontId="11" fillId="0" borderId="15" xfId="0" applyNumberFormat="1" applyFont="1" applyBorder="1"/>
    <xf numFmtId="0" fontId="30" fillId="0" borderId="0" xfId="0" applyFont="1" applyAlignment="1">
      <alignment horizontal="left" vertical="center" wrapText="1"/>
    </xf>
    <xf numFmtId="0" fontId="8" fillId="0" borderId="0" xfId="0" quotePrefix="1" applyFont="1"/>
    <xf numFmtId="0" fontId="8" fillId="0" borderId="0" xfId="0" applyFont="1" applyAlignment="1">
      <alignment vertical="top" wrapText="1"/>
    </xf>
    <xf numFmtId="1" fontId="11" fillId="0" borderId="15" xfId="0" applyNumberFormat="1" applyFont="1" applyBorder="1" applyAlignment="1">
      <alignment horizontal="right" vertical="center"/>
    </xf>
    <xf numFmtId="0" fontId="0" fillId="0" borderId="0" xfId="0" applyAlignment="1">
      <alignment vertical="center"/>
    </xf>
    <xf numFmtId="0" fontId="58" fillId="0" borderId="23" xfId="0" applyFont="1" applyBorder="1" applyAlignment="1">
      <alignment vertical="center" wrapText="1"/>
    </xf>
    <xf numFmtId="0" fontId="30" fillId="0" borderId="23" xfId="0" applyFont="1" applyBorder="1" applyAlignment="1">
      <alignment vertical="center" wrapText="1"/>
    </xf>
    <xf numFmtId="0" fontId="0" fillId="0" borderId="15" xfId="0" applyBorder="1"/>
    <xf numFmtId="0" fontId="8" fillId="0" borderId="15" xfId="0" applyFont="1" applyBorder="1" applyAlignment="1">
      <alignment horizontal="center" vertical="center" wrapText="1"/>
    </xf>
    <xf numFmtId="0" fontId="1" fillId="0" borderId="0" xfId="0" applyFont="1" applyAlignment="1">
      <alignment vertical="center" wrapText="1"/>
    </xf>
    <xf numFmtId="0" fontId="0" fillId="0" borderId="0" xfId="0" applyAlignment="1">
      <alignment horizontal="left" vertical="center" indent="1"/>
    </xf>
    <xf numFmtId="0" fontId="39" fillId="0" borderId="0" xfId="0" applyFont="1" applyAlignment="1">
      <alignment vertical="center"/>
    </xf>
    <xf numFmtId="0" fontId="65" fillId="0" borderId="15" xfId="0" applyFont="1" applyBorder="1" applyAlignment="1">
      <alignment vertical="center"/>
    </xf>
    <xf numFmtId="0" fontId="53" fillId="0" borderId="15" xfId="0" applyFont="1" applyBorder="1" applyAlignment="1">
      <alignment horizontal="center" vertical="center" wrapText="1"/>
    </xf>
    <xf numFmtId="0" fontId="66" fillId="0" borderId="46" xfId="0" applyFont="1" applyBorder="1" applyAlignment="1">
      <alignment vertical="center"/>
    </xf>
    <xf numFmtId="0" fontId="7" fillId="8" borderId="22" xfId="0" applyFont="1" applyFill="1" applyBorder="1" applyAlignment="1">
      <alignment horizontal="left" vertical="center" wrapText="1" indent="1"/>
    </xf>
    <xf numFmtId="0" fontId="57" fillId="8" borderId="22" xfId="0" applyFont="1" applyFill="1" applyBorder="1" applyAlignment="1">
      <alignment horizontal="left" vertical="center" wrapText="1" indent="1"/>
    </xf>
    <xf numFmtId="0" fontId="0" fillId="0" borderId="0" xfId="0" applyAlignment="1">
      <alignment horizontal="left" indent="1"/>
    </xf>
    <xf numFmtId="0" fontId="7" fillId="8" borderId="15" xfId="0" applyFont="1" applyFill="1" applyBorder="1" applyAlignment="1">
      <alignment horizontal="left" vertical="center" wrapText="1" indent="1"/>
    </xf>
    <xf numFmtId="0" fontId="5" fillId="8" borderId="22" xfId="0" applyFont="1" applyFill="1" applyBorder="1" applyAlignment="1">
      <alignment horizontal="left" vertical="center" wrapText="1" indent="1"/>
    </xf>
    <xf numFmtId="0" fontId="36" fillId="0" borderId="0" xfId="0" applyFont="1" applyAlignment="1">
      <alignment horizontal="left" vertical="center" indent="1"/>
    </xf>
    <xf numFmtId="0" fontId="11" fillId="0" borderId="0" xfId="0" applyFont="1" applyAlignment="1">
      <alignment horizontal="left"/>
    </xf>
    <xf numFmtId="0" fontId="11" fillId="0" borderId="0" xfId="0" applyFont="1" applyAlignment="1">
      <alignment horizontal="left" wrapText="1"/>
    </xf>
    <xf numFmtId="0" fontId="22" fillId="0" borderId="22" xfId="0" applyFont="1" applyBorder="1" applyAlignment="1">
      <alignment horizontal="left" vertical="center" indent="1"/>
    </xf>
    <xf numFmtId="0" fontId="58" fillId="0" borderId="23" xfId="0" applyFont="1" applyBorder="1" applyAlignment="1">
      <alignment horizontal="left" vertical="center" wrapText="1" indent="1"/>
    </xf>
    <xf numFmtId="0" fontId="0" fillId="0" borderId="0" xfId="0" applyAlignment="1">
      <alignment horizontal="right" indent="1"/>
    </xf>
    <xf numFmtId="10" fontId="11" fillId="0" borderId="15" xfId="0" applyNumberFormat="1" applyFont="1" applyBorder="1" applyAlignment="1">
      <alignment horizontal="right" indent="1"/>
    </xf>
    <xf numFmtId="0" fontId="22" fillId="0" borderId="22" xfId="0" applyFont="1" applyBorder="1" applyAlignment="1">
      <alignment horizontal="left" vertical="center" wrapText="1" indent="1"/>
    </xf>
    <xf numFmtId="0" fontId="30" fillId="0" borderId="0" xfId="0" applyFont="1" applyAlignment="1">
      <alignment vertical="top" wrapText="1"/>
    </xf>
    <xf numFmtId="0" fontId="30" fillId="0" borderId="0" xfId="0" applyFont="1" applyAlignment="1">
      <alignment vertical="top"/>
    </xf>
    <xf numFmtId="0" fontId="42" fillId="9" borderId="15" xfId="0" applyFont="1" applyFill="1" applyBorder="1" applyAlignment="1">
      <alignment horizontal="left" vertical="center" wrapText="1" indent="2"/>
    </xf>
    <xf numFmtId="0" fontId="30" fillId="0" borderId="15" xfId="0" applyFont="1" applyBorder="1" applyAlignment="1">
      <alignment horizontal="left" vertical="center" wrapText="1"/>
    </xf>
    <xf numFmtId="0" fontId="42" fillId="0" borderId="15" xfId="0" applyFont="1" applyBorder="1" applyAlignment="1">
      <alignment horizontal="center" vertical="center" wrapText="1"/>
    </xf>
    <xf numFmtId="0" fontId="52" fillId="0" borderId="15" xfId="0" applyFont="1" applyBorder="1" applyAlignment="1">
      <alignment horizontal="left" vertical="center" wrapText="1" indent="1"/>
    </xf>
    <xf numFmtId="0" fontId="51" fillId="0" borderId="15" xfId="0" applyFont="1" applyBorder="1" applyAlignment="1">
      <alignment vertical="center" wrapText="1"/>
    </xf>
    <xf numFmtId="0" fontId="51" fillId="15" borderId="15" xfId="0" applyFont="1" applyFill="1" applyBorder="1" applyAlignment="1">
      <alignment vertical="center" wrapText="1"/>
    </xf>
    <xf numFmtId="0" fontId="64" fillId="0" borderId="0" xfId="0" applyFont="1" applyAlignment="1">
      <alignment horizontal="left" vertical="center" indent="1"/>
    </xf>
    <xf numFmtId="0" fontId="75" fillId="0" borderId="0" xfId="0" applyFont="1"/>
    <xf numFmtId="0" fontId="23" fillId="0" borderId="0" xfId="0" applyFont="1" applyAlignment="1">
      <alignment horizontal="left" vertical="center" indent="1"/>
    </xf>
    <xf numFmtId="0" fontId="42" fillId="0" borderId="15" xfId="0" applyFont="1" applyBorder="1" applyAlignment="1">
      <alignment horizontal="left" vertical="center" wrapText="1" indent="1"/>
    </xf>
    <xf numFmtId="0" fontId="36" fillId="0" borderId="15" xfId="0" applyFont="1" applyBorder="1" applyAlignment="1">
      <alignment horizontal="left" vertical="center" indent="1"/>
    </xf>
    <xf numFmtId="0" fontId="30" fillId="0" borderId="0" xfId="0" applyFont="1" applyAlignment="1">
      <alignment horizontal="left" vertical="center" indent="1"/>
    </xf>
    <xf numFmtId="0" fontId="30" fillId="0" borderId="15" xfId="0" applyFont="1" applyBorder="1" applyAlignment="1">
      <alignment vertical="top" wrapText="1"/>
    </xf>
    <xf numFmtId="0" fontId="11" fillId="0" borderId="0" xfId="0" applyFont="1" applyAlignment="1">
      <alignment horizontal="left" indent="1"/>
    </xf>
    <xf numFmtId="0" fontId="15" fillId="0" borderId="0" xfId="0" applyFont="1" applyAlignment="1">
      <alignment horizontal="left" indent="1"/>
    </xf>
    <xf numFmtId="0" fontId="30" fillId="0" borderId="15" xfId="0" applyFont="1" applyBorder="1" applyAlignment="1">
      <alignment horizontal="left" vertical="center" indent="1"/>
    </xf>
    <xf numFmtId="0" fontId="75" fillId="0" borderId="0" xfId="0" applyFont="1" applyAlignment="1">
      <alignment horizontal="left" indent="1"/>
    </xf>
    <xf numFmtId="0" fontId="75" fillId="0" borderId="0" xfId="0" applyFont="1" applyAlignment="1">
      <alignment horizontal="right"/>
    </xf>
    <xf numFmtId="0" fontId="22" fillId="0" borderId="15" xfId="0" applyFont="1" applyBorder="1" applyAlignment="1">
      <alignment wrapText="1"/>
    </xf>
    <xf numFmtId="9" fontId="22" fillId="0" borderId="15" xfId="0" applyNumberFormat="1" applyFont="1" applyBorder="1"/>
    <xf numFmtId="10" fontId="22" fillId="11" borderId="22" xfId="0" applyNumberFormat="1" applyFont="1" applyFill="1" applyBorder="1" applyAlignment="1">
      <alignment horizontal="right" vertical="center" indent="1"/>
    </xf>
    <xf numFmtId="0" fontId="22" fillId="11" borderId="22" xfId="0" applyFont="1" applyFill="1" applyBorder="1" applyAlignment="1">
      <alignment horizontal="right" vertical="center" indent="1"/>
    </xf>
    <xf numFmtId="9" fontId="22" fillId="11" borderId="22" xfId="0" applyNumberFormat="1" applyFont="1" applyFill="1" applyBorder="1" applyAlignment="1">
      <alignment horizontal="right" vertical="center" indent="1"/>
    </xf>
    <xf numFmtId="0" fontId="75" fillId="0" borderId="0" xfId="0" applyFont="1" applyAlignment="1">
      <alignment horizontal="right" vertical="center" indent="1"/>
    </xf>
    <xf numFmtId="0" fontId="79" fillId="7" borderId="48" xfId="0" applyFont="1" applyFill="1" applyBorder="1" applyAlignment="1">
      <alignment horizontal="right" vertical="center" indent="1"/>
    </xf>
    <xf numFmtId="0" fontId="79" fillId="7" borderId="50" xfId="0" applyFont="1" applyFill="1" applyBorder="1" applyAlignment="1">
      <alignment horizontal="right" vertical="center" indent="1"/>
    </xf>
    <xf numFmtId="0" fontId="79" fillId="7" borderId="52" xfId="0" applyFont="1" applyFill="1" applyBorder="1" applyAlignment="1">
      <alignment horizontal="right" vertical="center" indent="1"/>
    </xf>
    <xf numFmtId="0" fontId="5" fillId="2" borderId="47" xfId="0" applyFont="1" applyFill="1" applyBorder="1" applyAlignment="1">
      <alignment horizontal="left" wrapText="1" indent="1"/>
    </xf>
    <xf numFmtId="0" fontId="22" fillId="5" borderId="49" xfId="0" applyFont="1" applyFill="1" applyBorder="1" applyAlignment="1">
      <alignment horizontal="left" vertical="center" wrapText="1" indent="2"/>
    </xf>
    <xf numFmtId="0" fontId="22" fillId="5" borderId="51" xfId="0" applyFont="1" applyFill="1" applyBorder="1" applyAlignment="1">
      <alignment horizontal="left" vertical="center" wrapText="1" indent="2"/>
    </xf>
    <xf numFmtId="0" fontId="59" fillId="0" borderId="0" xfId="0" applyFont="1" applyAlignment="1">
      <alignment horizontal="left"/>
    </xf>
    <xf numFmtId="0" fontId="0" fillId="0" borderId="0" xfId="0" applyAlignment="1">
      <alignment horizontal="left"/>
    </xf>
    <xf numFmtId="0" fontId="53" fillId="4" borderId="22" xfId="0" applyFont="1" applyFill="1" applyBorder="1" applyAlignment="1">
      <alignment horizontal="right" vertical="center" indent="1"/>
    </xf>
    <xf numFmtId="1" fontId="53" fillId="7" borderId="22" xfId="0" applyNumberFormat="1" applyFont="1" applyFill="1" applyBorder="1" applyAlignment="1">
      <alignment horizontal="right" vertical="center" indent="1"/>
    </xf>
    <xf numFmtId="0" fontId="53" fillId="3" borderId="22" xfId="0" applyFont="1" applyFill="1" applyBorder="1" applyAlignment="1">
      <alignment horizontal="right" vertical="center" indent="1"/>
    </xf>
    <xf numFmtId="0" fontId="22" fillId="5" borderId="55" xfId="0" applyFont="1" applyFill="1" applyBorder="1" applyAlignment="1">
      <alignment horizontal="left" vertical="center" wrapText="1" indent="2"/>
    </xf>
    <xf numFmtId="0" fontId="22" fillId="5" borderId="56" xfId="0" applyFont="1" applyFill="1" applyBorder="1" applyAlignment="1">
      <alignment horizontal="left" vertical="center" wrapText="1" indent="2"/>
    </xf>
    <xf numFmtId="0" fontId="9" fillId="0" borderId="15" xfId="0" applyFont="1" applyBorder="1" applyAlignment="1">
      <alignment vertical="center"/>
    </xf>
    <xf numFmtId="0" fontId="82" fillId="22" borderId="22" xfId="0" applyFont="1" applyFill="1" applyBorder="1" applyAlignment="1">
      <alignment horizontal="center" vertical="center"/>
    </xf>
    <xf numFmtId="0" fontId="79" fillId="3" borderId="3" xfId="0" applyFont="1" applyFill="1" applyBorder="1" applyAlignment="1">
      <alignment horizontal="center" vertical="center"/>
    </xf>
    <xf numFmtId="0" fontId="82" fillId="23" borderId="22" xfId="0" applyFont="1" applyFill="1" applyBorder="1" applyAlignment="1">
      <alignment horizontal="center" vertical="center"/>
    </xf>
    <xf numFmtId="0" fontId="79" fillId="0" borderId="3" xfId="0" applyFont="1" applyBorder="1" applyAlignment="1">
      <alignment horizontal="center" vertical="center"/>
    </xf>
    <xf numFmtId="9" fontId="22" fillId="11" borderId="22" xfId="0" applyNumberFormat="1" applyFont="1" applyFill="1" applyBorder="1" applyAlignment="1">
      <alignment horizontal="center" vertical="center"/>
    </xf>
    <xf numFmtId="10" fontId="22" fillId="0" borderId="0" xfId="0" applyNumberFormat="1" applyFont="1" applyAlignment="1">
      <alignment horizontal="right" indent="1"/>
    </xf>
    <xf numFmtId="1" fontId="1" fillId="0" borderId="13" xfId="0" applyNumberFormat="1" applyFont="1" applyBorder="1" applyAlignment="1">
      <alignment horizontal="right" indent="1"/>
    </xf>
    <xf numFmtId="1" fontId="1" fillId="0" borderId="16" xfId="0" applyNumberFormat="1" applyFont="1" applyBorder="1" applyAlignment="1">
      <alignment horizontal="right" indent="1"/>
    </xf>
    <xf numFmtId="1" fontId="1" fillId="0" borderId="22" xfId="0" applyNumberFormat="1" applyFont="1" applyBorder="1" applyAlignment="1">
      <alignment horizontal="right" indent="1"/>
    </xf>
    <xf numFmtId="0" fontId="9" fillId="22" borderId="22" xfId="0" applyFont="1" applyFill="1" applyBorder="1" applyAlignment="1">
      <alignment horizontal="right" indent="1"/>
    </xf>
    <xf numFmtId="0" fontId="9" fillId="22" borderId="22" xfId="0" applyFont="1" applyFill="1" applyBorder="1" applyAlignment="1">
      <alignment horizontal="right" vertical="center" indent="1"/>
    </xf>
    <xf numFmtId="0" fontId="9" fillId="22" borderId="20" xfId="0" applyFont="1" applyFill="1" applyBorder="1" applyAlignment="1">
      <alignment horizontal="right" vertical="center" indent="1"/>
    </xf>
    <xf numFmtId="0" fontId="9" fillId="22" borderId="26" xfId="0" applyFont="1" applyFill="1" applyBorder="1" applyAlignment="1">
      <alignment horizontal="right" vertical="center" indent="1"/>
    </xf>
    <xf numFmtId="0" fontId="15" fillId="15" borderId="24" xfId="0" applyFont="1" applyFill="1" applyBorder="1" applyAlignment="1">
      <alignment horizontal="center" vertical="center"/>
    </xf>
    <xf numFmtId="1" fontId="15" fillId="15" borderId="22" xfId="0" applyNumberFormat="1" applyFont="1" applyFill="1" applyBorder="1" applyAlignment="1">
      <alignment horizontal="center" vertical="center"/>
    </xf>
    <xf numFmtId="1" fontId="79" fillId="7" borderId="28" xfId="0" applyNumberFormat="1" applyFont="1" applyFill="1" applyBorder="1" applyAlignment="1">
      <alignment horizontal="center" vertical="center"/>
    </xf>
    <xf numFmtId="1" fontId="1" fillId="19" borderId="13" xfId="0" applyNumberFormat="1" applyFont="1" applyFill="1" applyBorder="1" applyAlignment="1">
      <alignment horizontal="center" vertical="center"/>
    </xf>
    <xf numFmtId="1" fontId="1" fillId="19" borderId="22" xfId="0" applyNumberFormat="1" applyFont="1" applyFill="1" applyBorder="1" applyAlignment="1">
      <alignment horizontal="center" vertical="center"/>
    </xf>
    <xf numFmtId="0" fontId="1" fillId="19" borderId="13" xfId="0" applyFont="1" applyFill="1" applyBorder="1" applyAlignment="1">
      <alignment horizontal="center" vertical="center"/>
    </xf>
    <xf numFmtId="0" fontId="9" fillId="14" borderId="13" xfId="0" applyFont="1" applyFill="1" applyBorder="1" applyAlignment="1">
      <alignment horizontal="right" vertical="center" indent="1"/>
    </xf>
    <xf numFmtId="0" fontId="9" fillId="14" borderId="16" xfId="0" applyFont="1" applyFill="1" applyBorder="1" applyAlignment="1">
      <alignment horizontal="right" vertical="center" indent="1"/>
    </xf>
    <xf numFmtId="0" fontId="1" fillId="0" borderId="15" xfId="0" applyFont="1" applyBorder="1" applyAlignment="1">
      <alignment horizontal="left" indent="1"/>
    </xf>
    <xf numFmtId="0" fontId="5" fillId="2" borderId="31" xfId="0" applyFont="1" applyFill="1" applyBorder="1" applyAlignment="1">
      <alignment horizontal="left" wrapText="1" indent="1"/>
    </xf>
    <xf numFmtId="0" fontId="29" fillId="5" borderId="32" xfId="0" applyFont="1" applyFill="1" applyBorder="1" applyAlignment="1">
      <alignment horizontal="left" indent="1"/>
    </xf>
    <xf numFmtId="0" fontId="29" fillId="5" borderId="33" xfId="0" applyFont="1" applyFill="1" applyBorder="1" applyAlignment="1">
      <alignment horizontal="left" indent="1"/>
    </xf>
    <xf numFmtId="0" fontId="1" fillId="13" borderId="15" xfId="0" applyFont="1" applyFill="1" applyBorder="1" applyAlignment="1">
      <alignment horizontal="left" indent="1"/>
    </xf>
    <xf numFmtId="0" fontId="27" fillId="2" borderId="2" xfId="0" applyFont="1" applyFill="1" applyBorder="1" applyAlignment="1">
      <alignment horizontal="left" wrapText="1" indent="1"/>
    </xf>
    <xf numFmtId="0" fontId="7" fillId="5" borderId="22" xfId="0" applyFont="1" applyFill="1" applyBorder="1" applyAlignment="1">
      <alignment horizontal="left" vertical="center" indent="1"/>
    </xf>
    <xf numFmtId="0" fontId="7" fillId="0" borderId="22" xfId="0" applyFont="1" applyBorder="1" applyAlignment="1">
      <alignment horizontal="left" vertical="center" wrapText="1" indent="1"/>
    </xf>
    <xf numFmtId="0" fontId="27" fillId="2" borderId="2" xfId="0" applyFont="1" applyFill="1" applyBorder="1" applyAlignment="1">
      <alignment horizontal="left" vertical="center" wrapText="1" indent="1"/>
    </xf>
    <xf numFmtId="0" fontId="5" fillId="2" borderId="2" xfId="0" applyFont="1" applyFill="1" applyBorder="1" applyAlignment="1">
      <alignment horizontal="left" wrapText="1" indent="1"/>
    </xf>
    <xf numFmtId="0" fontId="65" fillId="22" borderId="22" xfId="0" applyFont="1" applyFill="1" applyBorder="1" applyAlignment="1">
      <alignment horizontal="center" vertical="center"/>
    </xf>
    <xf numFmtId="0" fontId="5" fillId="2" borderId="2" xfId="0" applyFont="1" applyFill="1" applyBorder="1" applyAlignment="1">
      <alignment horizontal="left" vertical="center" wrapText="1" indent="1"/>
    </xf>
    <xf numFmtId="0" fontId="34" fillId="0" borderId="0" xfId="0" applyFont="1" applyAlignment="1">
      <alignment horizontal="left" vertical="center" wrapText="1" indent="1"/>
    </xf>
    <xf numFmtId="0" fontId="7" fillId="0" borderId="22" xfId="0" applyFont="1" applyBorder="1" applyAlignment="1">
      <alignment horizontal="left" vertical="center" indent="1"/>
    </xf>
    <xf numFmtId="0" fontId="65" fillId="23" borderId="22" xfId="0" applyFont="1" applyFill="1" applyBorder="1" applyAlignment="1">
      <alignment horizontal="center" vertical="center"/>
    </xf>
    <xf numFmtId="0" fontId="5" fillId="2" borderId="27" xfId="0" applyFont="1" applyFill="1" applyBorder="1" applyAlignment="1">
      <alignment horizontal="left" vertical="center" wrapText="1" indent="1"/>
    </xf>
    <xf numFmtId="0" fontId="11" fillId="7" borderId="40" xfId="0" applyFont="1" applyFill="1" applyBorder="1" applyAlignment="1">
      <alignment horizontal="left" vertical="center" wrapText="1" indent="1"/>
    </xf>
    <xf numFmtId="0" fontId="11" fillId="7" borderId="38" xfId="0" applyFont="1" applyFill="1" applyBorder="1" applyAlignment="1">
      <alignment horizontal="left" vertical="center" indent="1"/>
    </xf>
    <xf numFmtId="0" fontId="11" fillId="7" borderId="38" xfId="0" applyFont="1" applyFill="1" applyBorder="1" applyAlignment="1">
      <alignment horizontal="left" vertical="center" wrapText="1" indent="1"/>
    </xf>
    <xf numFmtId="0" fontId="11" fillId="7" borderId="39" xfId="0" applyFont="1" applyFill="1" applyBorder="1" applyAlignment="1">
      <alignment horizontal="left" vertical="center" indent="1"/>
    </xf>
    <xf numFmtId="0" fontId="7" fillId="0" borderId="15" xfId="0" applyFont="1" applyBorder="1" applyAlignment="1">
      <alignment horizontal="left" vertical="center" wrapText="1" indent="1"/>
    </xf>
    <xf numFmtId="0" fontId="7" fillId="21" borderId="22" xfId="0" applyFont="1" applyFill="1" applyBorder="1" applyAlignment="1">
      <alignment horizontal="right" indent="1"/>
    </xf>
    <xf numFmtId="0" fontId="75" fillId="0" borderId="0" xfId="0" applyFont="1" applyAlignment="1">
      <alignment horizontal="right" indent="1"/>
    </xf>
    <xf numFmtId="0" fontId="81" fillId="7" borderId="42" xfId="0" applyFont="1" applyFill="1" applyBorder="1" applyAlignment="1">
      <alignment horizontal="right" vertical="center" indent="1"/>
    </xf>
    <xf numFmtId="0" fontId="3" fillId="7" borderId="41" xfId="0" applyFont="1" applyFill="1" applyBorder="1" applyAlignment="1">
      <alignment horizontal="right" indent="1"/>
    </xf>
    <xf numFmtId="0" fontId="3" fillId="7" borderId="36" xfId="0" applyFont="1" applyFill="1" applyBorder="1" applyAlignment="1">
      <alignment horizontal="right" indent="1"/>
    </xf>
    <xf numFmtId="0" fontId="3" fillId="7" borderId="37" xfId="0" applyFont="1" applyFill="1" applyBorder="1" applyAlignment="1">
      <alignment horizontal="right" indent="1"/>
    </xf>
    <xf numFmtId="0" fontId="79" fillId="7" borderId="42" xfId="0" applyFont="1" applyFill="1" applyBorder="1" applyAlignment="1">
      <alignment horizontal="right" vertical="center" indent="1"/>
    </xf>
    <xf numFmtId="0" fontId="16" fillId="7" borderId="41" xfId="0" applyFont="1" applyFill="1" applyBorder="1" applyAlignment="1">
      <alignment horizontal="right" indent="1"/>
    </xf>
    <xf numFmtId="0" fontId="16" fillId="7" borderId="36" xfId="0" applyFont="1" applyFill="1" applyBorder="1" applyAlignment="1">
      <alignment horizontal="right" indent="1"/>
    </xf>
    <xf numFmtId="0" fontId="16" fillId="7" borderId="37" xfId="0" applyFont="1" applyFill="1" applyBorder="1" applyAlignment="1">
      <alignment horizontal="right" indent="1"/>
    </xf>
    <xf numFmtId="0" fontId="80" fillId="5" borderId="0" xfId="0" applyFont="1" applyFill="1" applyAlignment="1">
      <alignment vertical="center"/>
    </xf>
    <xf numFmtId="0" fontId="39" fillId="5" borderId="0" xfId="0" applyFont="1" applyFill="1" applyAlignment="1">
      <alignment vertical="center"/>
    </xf>
    <xf numFmtId="0" fontId="80" fillId="0" borderId="0" xfId="0" applyFont="1" applyAlignment="1">
      <alignment vertical="center"/>
    </xf>
    <xf numFmtId="0" fontId="77" fillId="5" borderId="0" xfId="0" applyFont="1" applyFill="1"/>
    <xf numFmtId="0" fontId="30" fillId="0" borderId="15" xfId="0" applyFont="1" applyBorder="1" applyAlignment="1">
      <alignment horizontal="left" vertical="center" wrapText="1"/>
    </xf>
    <xf numFmtId="0" fontId="17" fillId="5" borderId="49" xfId="0" applyFont="1" applyFill="1" applyBorder="1" applyAlignment="1">
      <alignment horizontal="left" vertical="center" wrapText="1" indent="1"/>
    </xf>
    <xf numFmtId="0" fontId="17" fillId="5" borderId="50" xfId="0" applyFont="1" applyFill="1" applyBorder="1" applyAlignment="1">
      <alignment horizontal="left" vertical="center" wrapText="1" indent="1"/>
    </xf>
    <xf numFmtId="0" fontId="66" fillId="0" borderId="46" xfId="0" applyFont="1" applyBorder="1" applyAlignment="1">
      <alignment horizontal="left" vertical="center"/>
    </xf>
    <xf numFmtId="0" fontId="30" fillId="0" borderId="23" xfId="0" applyFont="1" applyBorder="1" applyAlignment="1">
      <alignment horizontal="left" vertical="center"/>
    </xf>
    <xf numFmtId="0" fontId="30" fillId="0" borderId="15" xfId="0" applyFont="1" applyBorder="1" applyAlignment="1">
      <alignment horizontal="left" vertical="center"/>
    </xf>
    <xf numFmtId="0" fontId="30" fillId="0" borderId="23" xfId="0" applyFont="1" applyBorder="1" applyAlignment="1">
      <alignment horizontal="left" vertical="center" wrapText="1"/>
    </xf>
    <xf numFmtId="0" fontId="22" fillId="0" borderId="15" xfId="0" applyFont="1" applyBorder="1" applyAlignment="1">
      <alignment horizontal="left" vertical="center" wrapText="1"/>
    </xf>
    <xf numFmtId="0" fontId="7" fillId="11" borderId="0" xfId="0" applyFont="1" applyFill="1" applyAlignment="1">
      <alignment horizontal="left" vertical="center" wrapText="1"/>
    </xf>
    <xf numFmtId="0" fontId="80" fillId="5" borderId="0" xfId="0" applyFont="1" applyFill="1" applyAlignment="1">
      <alignment horizontal="center" vertical="center" wrapText="1"/>
    </xf>
    <xf numFmtId="0" fontId="7" fillId="20" borderId="0" xfId="0" applyFont="1" applyFill="1" applyAlignment="1">
      <alignment horizontal="left" vertical="center" wrapText="1"/>
    </xf>
    <xf numFmtId="0" fontId="38" fillId="5" borderId="15" xfId="0" applyFont="1" applyFill="1" applyBorder="1" applyAlignment="1">
      <alignment horizontal="center" vertical="center" wrapText="1"/>
    </xf>
    <xf numFmtId="0" fontId="35" fillId="7" borderId="0" xfId="0" applyFont="1" applyFill="1" applyAlignment="1">
      <alignment horizontal="center" vertical="center" wrapText="1"/>
    </xf>
    <xf numFmtId="0" fontId="77" fillId="5" borderId="0" xfId="0" applyFont="1" applyFill="1" applyAlignment="1">
      <alignment horizontal="right"/>
    </xf>
    <xf numFmtId="0" fontId="71" fillId="5" borderId="15" xfId="1" applyFont="1" applyFill="1" applyBorder="1" applyAlignment="1">
      <alignment vertical="center" wrapText="1"/>
    </xf>
    <xf numFmtId="0" fontId="23" fillId="25" borderId="0" xfId="0" applyFont="1" applyFill="1" applyAlignment="1">
      <alignment horizontal="left" vertical="center" wrapText="1" indent="1"/>
    </xf>
    <xf numFmtId="0" fontId="52" fillId="25" borderId="0" xfId="0" applyFont="1" applyFill="1" applyAlignment="1">
      <alignment horizontal="left" vertical="center" wrapText="1" indent="1"/>
    </xf>
    <xf numFmtId="0" fontId="74" fillId="15" borderId="15" xfId="0" applyFont="1" applyFill="1" applyBorder="1" applyAlignment="1">
      <alignment horizontal="left" vertical="center" wrapText="1" indent="1"/>
    </xf>
    <xf numFmtId="0" fontId="56" fillId="0" borderId="0" xfId="0" applyFont="1" applyAlignment="1">
      <alignment horizontal="left" vertical="center" indent="1"/>
    </xf>
    <xf numFmtId="0" fontId="42" fillId="0" borderId="15" xfId="0" applyFont="1" applyBorder="1" applyAlignment="1">
      <alignment horizontal="left" vertical="center" wrapText="1" indent="2"/>
    </xf>
    <xf numFmtId="0" fontId="42" fillId="9" borderId="15" xfId="0" applyFont="1" applyFill="1" applyBorder="1" applyAlignment="1">
      <alignment horizontal="left" vertical="center" wrapText="1" indent="2"/>
    </xf>
    <xf numFmtId="0" fontId="45" fillId="9" borderId="15" xfId="0" applyFont="1" applyFill="1" applyBorder="1" applyAlignment="1">
      <alignment horizontal="left" vertical="center" wrapText="1" indent="2"/>
    </xf>
    <xf numFmtId="0" fontId="44" fillId="9" borderId="15" xfId="0" applyFont="1" applyFill="1" applyBorder="1" applyAlignment="1">
      <alignment horizontal="left" vertical="center" wrapText="1" indent="2"/>
    </xf>
    <xf numFmtId="0" fontId="46" fillId="0" borderId="46" xfId="0" applyFont="1" applyBorder="1" applyAlignment="1">
      <alignment horizontal="left" vertical="center" wrapText="1"/>
    </xf>
    <xf numFmtId="0" fontId="48" fillId="0" borderId="0" xfId="0" applyFont="1" applyAlignment="1">
      <alignment horizontal="left" wrapText="1"/>
    </xf>
    <xf numFmtId="0" fontId="47" fillId="0" borderId="0" xfId="0" applyFont="1" applyAlignment="1">
      <alignment horizontal="left" wrapText="1"/>
    </xf>
    <xf numFmtId="0" fontId="72" fillId="0" borderId="15" xfId="0" applyFont="1" applyBorder="1" applyAlignment="1">
      <alignment horizontal="right" vertical="center" wrapText="1"/>
    </xf>
    <xf numFmtId="0" fontId="23" fillId="24" borderId="0" xfId="0" applyFont="1" applyFill="1" applyAlignment="1">
      <alignment horizontal="left" vertical="center" wrapText="1" indent="1"/>
    </xf>
    <xf numFmtId="0" fontId="42" fillId="0" borderId="15" xfId="0" applyFont="1" applyBorder="1" applyAlignment="1">
      <alignment horizontal="left" vertical="center" wrapText="1"/>
    </xf>
    <xf numFmtId="0" fontId="42" fillId="0" borderId="15" xfId="0" applyFont="1" applyBorder="1" applyAlignment="1">
      <alignment horizontal="center" vertical="center" wrapText="1"/>
    </xf>
    <xf numFmtId="0" fontId="44" fillId="15" borderId="15" xfId="0" applyFont="1" applyFill="1" applyBorder="1" applyAlignment="1">
      <alignment horizontal="left" vertical="top" wrapText="1" indent="1"/>
    </xf>
    <xf numFmtId="0" fontId="78" fillId="0" borderId="15" xfId="0" applyFont="1" applyBorder="1" applyAlignment="1">
      <alignment horizontal="left" vertical="center" wrapText="1" indent="1"/>
    </xf>
    <xf numFmtId="0" fontId="73" fillId="9" borderId="15" xfId="0" applyFont="1" applyFill="1" applyBorder="1" applyAlignment="1">
      <alignment horizontal="left" vertical="center" wrapText="1" indent="2"/>
    </xf>
    <xf numFmtId="0" fontId="44" fillId="0" borderId="15" xfId="0" applyFont="1" applyBorder="1" applyAlignment="1">
      <alignment horizontal="left" vertical="center" wrapText="1"/>
    </xf>
    <xf numFmtId="0" fontId="45" fillId="0" borderId="15" xfId="0" applyFont="1" applyBorder="1" applyAlignment="1">
      <alignment horizontal="left" vertical="center" wrapText="1"/>
    </xf>
    <xf numFmtId="0" fontId="42" fillId="11" borderId="15" xfId="0" applyFont="1" applyFill="1" applyBorder="1" applyAlignment="1">
      <alignment horizontal="left" vertical="center" wrapText="1" indent="2"/>
    </xf>
    <xf numFmtId="0" fontId="50" fillId="11" borderId="15" xfId="0" applyFont="1" applyFill="1" applyBorder="1" applyAlignment="1">
      <alignment horizontal="left" vertical="center" wrapText="1" indent="2"/>
    </xf>
    <xf numFmtId="0" fontId="44" fillId="11" borderId="15" xfId="0" applyFont="1" applyFill="1" applyBorder="1" applyAlignment="1">
      <alignment horizontal="left" vertical="center" wrapText="1" indent="2"/>
    </xf>
    <xf numFmtId="0" fontId="45" fillId="11" borderId="15" xfId="0" applyFont="1" applyFill="1" applyBorder="1" applyAlignment="1">
      <alignment horizontal="left" vertical="center" wrapText="1" indent="2"/>
    </xf>
    <xf numFmtId="0" fontId="43" fillId="0" borderId="0" xfId="0" applyFont="1" applyAlignment="1">
      <alignment horizontal="left" wrapText="1"/>
    </xf>
    <xf numFmtId="0" fontId="43" fillId="0" borderId="0" xfId="0" applyFont="1" applyAlignment="1">
      <alignment horizontal="center"/>
    </xf>
    <xf numFmtId="0" fontId="26" fillId="20" borderId="0" xfId="0" applyFont="1" applyFill="1" applyAlignment="1">
      <alignment horizontal="left" vertical="center" wrapText="1" indent="1"/>
    </xf>
    <xf numFmtId="0" fontId="23" fillId="20" borderId="0" xfId="0" applyFont="1" applyFill="1" applyAlignment="1">
      <alignment horizontal="left" vertical="center" wrapText="1" indent="1"/>
    </xf>
    <xf numFmtId="0" fontId="71" fillId="0" borderId="15" xfId="1" applyFont="1" applyFill="1" applyBorder="1" applyAlignment="1">
      <alignment horizontal="left" vertical="center" wrapText="1"/>
    </xf>
    <xf numFmtId="0" fontId="1" fillId="20" borderId="0" xfId="0" applyFont="1" applyFill="1" applyAlignment="1">
      <alignment horizontal="left" vertical="center" wrapText="1"/>
    </xf>
    <xf numFmtId="0" fontId="36" fillId="0" borderId="23" xfId="0" applyFont="1" applyBorder="1" applyAlignment="1">
      <alignment horizontal="left" vertical="center" indent="1"/>
    </xf>
    <xf numFmtId="0" fontId="36" fillId="0" borderId="15" xfId="0" applyFont="1" applyBorder="1" applyAlignment="1">
      <alignment horizontal="left" vertical="center" indent="1"/>
    </xf>
    <xf numFmtId="0" fontId="36" fillId="0" borderId="23" xfId="0" applyFont="1" applyBorder="1" applyAlignment="1">
      <alignment horizontal="left" vertical="center" wrapText="1" indent="1"/>
    </xf>
    <xf numFmtId="0" fontId="36" fillId="0" borderId="15" xfId="0" applyFont="1" applyBorder="1" applyAlignment="1">
      <alignment horizontal="left" vertical="center" wrapText="1" indent="1"/>
    </xf>
    <xf numFmtId="0" fontId="80" fillId="5" borderId="0" xfId="0" applyFont="1" applyFill="1" applyAlignment="1">
      <alignment horizontal="center" vertical="center"/>
    </xf>
    <xf numFmtId="0" fontId="7" fillId="0" borderId="22" xfId="0" applyFont="1" applyBorder="1" applyAlignment="1">
      <alignment horizontal="left" vertical="center" wrapText="1" indent="1"/>
    </xf>
    <xf numFmtId="0" fontId="39" fillId="5" borderId="15" xfId="0" applyFont="1" applyFill="1" applyBorder="1" applyAlignment="1">
      <alignment horizontal="center" vertical="center" wrapText="1"/>
    </xf>
    <xf numFmtId="0" fontId="39" fillId="5" borderId="0" xfId="0" applyFont="1" applyFill="1" applyAlignment="1">
      <alignment horizontal="center" vertical="center" wrapText="1"/>
    </xf>
    <xf numFmtId="0" fontId="7" fillId="8" borderId="22" xfId="0" applyFont="1" applyFill="1" applyBorder="1" applyAlignment="1">
      <alignment horizontal="left" vertical="center" wrapText="1" indent="1"/>
    </xf>
    <xf numFmtId="0" fontId="39" fillId="5" borderId="0" xfId="0" applyFont="1" applyFill="1" applyAlignment="1">
      <alignment horizontal="center" vertical="center"/>
    </xf>
    <xf numFmtId="0" fontId="7" fillId="8" borderId="22" xfId="0" applyFont="1" applyFill="1" applyBorder="1" applyAlignment="1">
      <alignment horizontal="left" vertical="center" wrapText="1"/>
    </xf>
    <xf numFmtId="0" fontId="36" fillId="0" borderId="23" xfId="0" applyFont="1" applyBorder="1" applyAlignment="1">
      <alignment horizontal="left" vertical="center" wrapText="1"/>
    </xf>
    <xf numFmtId="0" fontId="36" fillId="0" borderId="15" xfId="0" applyFont="1" applyBorder="1" applyAlignment="1">
      <alignment horizontal="left" vertical="center" wrapText="1"/>
    </xf>
    <xf numFmtId="0" fontId="80" fillId="5" borderId="0" xfId="0" applyFont="1" applyFill="1" applyAlignment="1">
      <alignment horizontal="right" vertical="center"/>
    </xf>
    <xf numFmtId="0" fontId="30" fillId="0" borderId="15" xfId="0" applyFont="1" applyBorder="1" applyAlignment="1">
      <alignment horizontal="left" vertical="top" wrapText="1" indent="1"/>
    </xf>
    <xf numFmtId="0" fontId="1" fillId="0" borderId="4" xfId="0" applyFont="1" applyBorder="1" applyAlignment="1">
      <alignment horizontal="left" wrapText="1"/>
    </xf>
    <xf numFmtId="0" fontId="12" fillId="0" borderId="5" xfId="0" applyFont="1" applyBorder="1"/>
    <xf numFmtId="0" fontId="31" fillId="0" borderId="23" xfId="0" applyFont="1" applyBorder="1" applyAlignment="1">
      <alignment horizontal="left" vertical="center" wrapText="1" indent="1"/>
    </xf>
    <xf numFmtId="0" fontId="31" fillId="0" borderId="15" xfId="0" applyFont="1" applyBorder="1" applyAlignment="1">
      <alignment horizontal="left" vertical="center" wrapText="1" indent="1"/>
    </xf>
    <xf numFmtId="0" fontId="1" fillId="12" borderId="22" xfId="0" applyFont="1" applyFill="1" applyBorder="1" applyAlignment="1">
      <alignment horizontal="left" vertical="center" wrapText="1" indent="1"/>
    </xf>
    <xf numFmtId="0" fontId="1" fillId="13" borderId="22" xfId="0" applyFont="1" applyFill="1" applyBorder="1" applyAlignment="1">
      <alignment horizontal="left" indent="1"/>
    </xf>
    <xf numFmtId="0" fontId="1" fillId="4" borderId="25" xfId="0" applyFont="1" applyFill="1" applyBorder="1" applyAlignment="1">
      <alignment horizontal="right" vertical="center"/>
    </xf>
    <xf numFmtId="0" fontId="1" fillId="7" borderId="25" xfId="0" applyFont="1" applyFill="1" applyBorder="1" applyAlignment="1">
      <alignment horizontal="right" vertical="center"/>
    </xf>
    <xf numFmtId="0" fontId="9" fillId="14" borderId="16" xfId="0" applyFont="1" applyFill="1" applyBorder="1" applyAlignment="1">
      <alignment horizontal="center" vertical="center" wrapText="1"/>
    </xf>
    <xf numFmtId="0" fontId="12" fillId="15" borderId="17" xfId="0" applyFont="1" applyFill="1" applyBorder="1" applyAlignment="1">
      <alignment vertical="center"/>
    </xf>
    <xf numFmtId="0" fontId="9" fillId="12" borderId="16" xfId="0" applyFont="1" applyFill="1" applyBorder="1" applyAlignment="1">
      <alignment horizontal="left" vertical="center" indent="1"/>
    </xf>
    <xf numFmtId="0" fontId="83" fillId="13" borderId="18" xfId="0" applyFont="1" applyFill="1" applyBorder="1" applyAlignment="1">
      <alignment horizontal="left" vertical="center" indent="1"/>
    </xf>
    <xf numFmtId="0" fontId="1" fillId="12" borderId="19" xfId="0" applyFont="1" applyFill="1" applyBorder="1" applyAlignment="1">
      <alignment horizontal="left" vertical="center" wrapText="1" indent="1"/>
    </xf>
    <xf numFmtId="0" fontId="1" fillId="13" borderId="20" xfId="0" applyFont="1" applyFill="1" applyBorder="1" applyAlignment="1">
      <alignment horizontal="left" indent="1"/>
    </xf>
    <xf numFmtId="0" fontId="1" fillId="0" borderId="22" xfId="0" applyFont="1" applyBorder="1" applyAlignment="1">
      <alignment horizontal="left" vertical="center" wrapText="1" indent="1"/>
    </xf>
    <xf numFmtId="0" fontId="1" fillId="0" borderId="22" xfId="0" applyFont="1" applyBorder="1" applyAlignment="1">
      <alignment horizontal="left" indent="1"/>
    </xf>
    <xf numFmtId="0" fontId="1" fillId="0" borderId="22" xfId="0" applyFont="1" applyBorder="1" applyAlignment="1">
      <alignment horizontal="left" vertical="center" indent="1"/>
    </xf>
    <xf numFmtId="0" fontId="1" fillId="4" borderId="22" xfId="0" applyFont="1" applyFill="1" applyBorder="1" applyAlignment="1">
      <alignment horizontal="right" vertical="center"/>
    </xf>
    <xf numFmtId="0" fontId="1" fillId="7" borderId="22" xfId="0" applyFont="1" applyFill="1" applyBorder="1" applyAlignment="1">
      <alignment horizontal="right" vertical="center"/>
    </xf>
    <xf numFmtId="0" fontId="14" fillId="0" borderId="6" xfId="0" applyFont="1" applyBorder="1" applyAlignment="1">
      <alignment horizontal="left" vertical="center" wrapText="1"/>
    </xf>
    <xf numFmtId="0" fontId="9" fillId="12" borderId="34" xfId="0" applyFont="1" applyFill="1" applyBorder="1" applyAlignment="1">
      <alignment horizontal="left" vertical="center" indent="1"/>
    </xf>
    <xf numFmtId="0" fontId="9" fillId="12" borderId="35" xfId="0" applyFont="1" applyFill="1" applyBorder="1" applyAlignment="1">
      <alignment horizontal="left" vertical="center" indent="1"/>
    </xf>
    <xf numFmtId="0" fontId="1" fillId="12" borderId="20" xfId="0" applyFont="1" applyFill="1" applyBorder="1" applyAlignment="1">
      <alignment horizontal="left" vertical="center" wrapText="1" indent="1"/>
    </xf>
    <xf numFmtId="0" fontId="1" fillId="12" borderId="21" xfId="0" applyFont="1" applyFill="1" applyBorder="1" applyAlignment="1">
      <alignment horizontal="left" vertical="center" wrapText="1" indent="1"/>
    </xf>
    <xf numFmtId="0" fontId="37" fillId="10" borderId="1" xfId="0" applyFont="1" applyFill="1" applyBorder="1" applyAlignment="1">
      <alignment horizontal="center"/>
    </xf>
    <xf numFmtId="0" fontId="9" fillId="15" borderId="24" xfId="0" applyFont="1" applyFill="1" applyBorder="1" applyAlignment="1">
      <alignment horizontal="center" vertical="center"/>
    </xf>
    <xf numFmtId="0" fontId="9" fillId="15" borderId="25" xfId="0" applyFont="1" applyFill="1" applyBorder="1" applyAlignment="1">
      <alignment horizontal="center" vertical="center"/>
    </xf>
    <xf numFmtId="0" fontId="30" fillId="0" borderId="23" xfId="0" applyFont="1" applyBorder="1" applyAlignment="1">
      <alignment horizontal="left" vertical="center" wrapText="1" indent="1"/>
    </xf>
    <xf numFmtId="0" fontId="30" fillId="0" borderId="15" xfId="0" applyFont="1" applyBorder="1" applyAlignment="1">
      <alignment horizontal="left" vertical="center" wrapText="1" indent="1"/>
    </xf>
    <xf numFmtId="0" fontId="64" fillId="0" borderId="0" xfId="0" applyFont="1" applyAlignment="1">
      <alignment horizontal="left" vertical="top" wrapText="1"/>
    </xf>
    <xf numFmtId="0" fontId="9" fillId="14" borderId="13" xfId="0" applyFont="1" applyFill="1" applyBorder="1" applyAlignment="1">
      <alignment horizontal="right" vertical="center" wrapText="1" indent="1"/>
    </xf>
    <xf numFmtId="0" fontId="38" fillId="7" borderId="24" xfId="0" applyFont="1" applyFill="1" applyBorder="1" applyAlignment="1">
      <alignment horizontal="center" vertical="center" wrapText="1"/>
    </xf>
    <xf numFmtId="0" fontId="38" fillId="7" borderId="25" xfId="0" applyFont="1" applyFill="1" applyBorder="1" applyAlignment="1">
      <alignment horizontal="center" vertical="center" wrapText="1"/>
    </xf>
    <xf numFmtId="0" fontId="23" fillId="0" borderId="22" xfId="0" applyFont="1" applyBorder="1" applyAlignment="1">
      <alignment horizontal="right" vertical="center" indent="1"/>
    </xf>
    <xf numFmtId="1" fontId="23" fillId="0" borderId="22" xfId="0" applyNumberFormat="1" applyFont="1" applyBorder="1" applyAlignment="1">
      <alignment horizontal="right" vertical="center" indent="1"/>
    </xf>
    <xf numFmtId="1" fontId="23" fillId="0" borderId="15" xfId="0" applyNumberFormat="1" applyFont="1" applyBorder="1" applyAlignment="1">
      <alignment horizontal="right" vertical="center" indent="1"/>
    </xf>
    <xf numFmtId="0" fontId="23" fillId="0" borderId="44" xfId="0" applyFont="1" applyBorder="1" applyAlignment="1">
      <alignment horizontal="right" vertical="center" indent="1"/>
    </xf>
    <xf numFmtId="0" fontId="23" fillId="0" borderId="15" xfId="0" applyFont="1" applyBorder="1" applyAlignment="1">
      <alignment horizontal="right" vertical="center" indent="1"/>
    </xf>
    <xf numFmtId="0" fontId="52" fillId="11" borderId="0" xfId="0" applyFont="1" applyFill="1" applyAlignment="1">
      <alignment horizontal="center" vertical="center"/>
    </xf>
    <xf numFmtId="0" fontId="41" fillId="9" borderId="58" xfId="0" applyFont="1" applyFill="1" applyBorder="1" applyAlignment="1">
      <alignment horizontal="center" vertical="center"/>
    </xf>
    <xf numFmtId="0" fontId="38" fillId="7" borderId="59" xfId="0" applyFont="1" applyFill="1" applyBorder="1" applyAlignment="1">
      <alignment horizontal="center" vertical="center" wrapText="1"/>
    </xf>
    <xf numFmtId="0" fontId="23" fillId="0" borderId="59" xfId="0" applyFont="1" applyBorder="1" applyAlignment="1">
      <alignment horizontal="right" vertical="center" indent="1"/>
    </xf>
    <xf numFmtId="1" fontId="23" fillId="0" borderId="59" xfId="0" applyNumberFormat="1" applyFont="1" applyBorder="1" applyAlignment="1">
      <alignment horizontal="right" vertical="center" indent="1"/>
    </xf>
    <xf numFmtId="0" fontId="41" fillId="0" borderId="59" xfId="0" applyFont="1" applyFill="1" applyBorder="1" applyAlignment="1">
      <alignment horizontal="center" vertical="center"/>
    </xf>
    <xf numFmtId="0" fontId="41" fillId="0" borderId="60" xfId="0" applyFont="1" applyFill="1" applyBorder="1" applyAlignment="1">
      <alignment horizontal="center" vertical="center"/>
    </xf>
    <xf numFmtId="0" fontId="38" fillId="0" borderId="60" xfId="0" applyFont="1" applyFill="1" applyBorder="1" applyAlignment="1">
      <alignment horizontal="center" vertical="center" wrapText="1"/>
    </xf>
    <xf numFmtId="0" fontId="23" fillId="0" borderId="62" xfId="0" applyFont="1" applyBorder="1" applyAlignment="1">
      <alignment horizontal="right" vertical="center" indent="1"/>
    </xf>
    <xf numFmtId="0" fontId="23" fillId="0" borderId="15" xfId="0" applyFont="1" applyFill="1" applyBorder="1" applyAlignment="1">
      <alignment horizontal="right" vertical="center" indent="1"/>
    </xf>
    <xf numFmtId="0" fontId="65" fillId="0" borderId="15" xfId="0" applyFont="1" applyFill="1" applyBorder="1" applyAlignment="1">
      <alignment vertical="center" wrapText="1"/>
    </xf>
    <xf numFmtId="0" fontId="23" fillId="0" borderId="23" xfId="0" applyFont="1" applyBorder="1" applyAlignment="1">
      <alignment horizontal="right" vertical="center" indent="1"/>
    </xf>
    <xf numFmtId="0" fontId="23" fillId="0" borderId="43" xfId="0" applyFont="1" applyBorder="1" applyAlignment="1">
      <alignment horizontal="right" vertical="center" indent="1"/>
    </xf>
    <xf numFmtId="0" fontId="41" fillId="9" borderId="22" xfId="0" applyFont="1" applyFill="1" applyBorder="1" applyAlignment="1">
      <alignment horizontal="center" vertical="center" wrapText="1"/>
    </xf>
    <xf numFmtId="0" fontId="41" fillId="9" borderId="57" xfId="0" applyFont="1" applyFill="1" applyBorder="1" applyAlignment="1">
      <alignment horizontal="center" vertical="center" wrapText="1"/>
    </xf>
    <xf numFmtId="0" fontId="79" fillId="0" borderId="61" xfId="0" applyFont="1" applyBorder="1" applyAlignment="1">
      <alignment horizontal="center" vertical="center"/>
    </xf>
    <xf numFmtId="0" fontId="79" fillId="0" borderId="42" xfId="0" applyFont="1" applyBorder="1" applyAlignment="1">
      <alignment horizontal="center" vertical="center"/>
    </xf>
    <xf numFmtId="0" fontId="79" fillId="0" borderId="27" xfId="0" applyFont="1" applyBorder="1" applyAlignment="1">
      <alignment horizontal="right" vertical="center" indent="1"/>
    </xf>
    <xf numFmtId="0" fontId="38" fillId="7" borderId="63" xfId="0" applyFont="1" applyFill="1" applyBorder="1" applyAlignment="1">
      <alignment horizontal="center" vertical="center" wrapText="1"/>
    </xf>
    <xf numFmtId="0" fontId="38" fillId="7" borderId="64" xfId="0" applyFont="1" applyFill="1" applyBorder="1" applyAlignment="1">
      <alignment horizontal="center" vertical="center" wrapText="1"/>
    </xf>
    <xf numFmtId="0" fontId="79" fillId="0" borderId="44" xfId="0" applyFont="1" applyBorder="1" applyAlignment="1">
      <alignment horizontal="right" vertical="center" indent="1"/>
    </xf>
    <xf numFmtId="0" fontId="23" fillId="0" borderId="54" xfId="0" applyFont="1" applyBorder="1" applyAlignment="1">
      <alignment horizontal="center" vertical="center"/>
    </xf>
    <xf numFmtId="0" fontId="52" fillId="11" borderId="15" xfId="0" applyFont="1" applyFill="1" applyBorder="1" applyAlignment="1">
      <alignment horizontal="center" vertical="center"/>
    </xf>
    <xf numFmtId="0" fontId="52" fillId="11" borderId="46" xfId="0" applyFont="1" applyFill="1" applyBorder="1" applyAlignment="1">
      <alignment horizontal="center" vertical="center"/>
    </xf>
    <xf numFmtId="0" fontId="38" fillId="7" borderId="53" xfId="0" applyFont="1" applyFill="1" applyBorder="1" applyAlignment="1">
      <alignment horizontal="center" vertical="center" wrapText="1"/>
    </xf>
    <xf numFmtId="0" fontId="23" fillId="7" borderId="22" xfId="0" applyFont="1" applyFill="1" applyBorder="1" applyAlignment="1">
      <alignment horizontal="left" vertical="center" indent="1"/>
    </xf>
    <xf numFmtId="0" fontId="23" fillId="7" borderId="22" xfId="0" applyFont="1" applyFill="1" applyBorder="1" applyAlignment="1">
      <alignment horizontal="left" vertical="center" wrapText="1" indent="1"/>
    </xf>
    <xf numFmtId="0" fontId="65" fillId="0" borderId="15" xfId="0" applyFont="1" applyBorder="1" applyAlignment="1">
      <alignment horizontal="left" vertical="center" indent="1"/>
    </xf>
    <xf numFmtId="0" fontId="65" fillId="7" borderId="27" xfId="0" applyFont="1" applyFill="1" applyBorder="1" applyAlignment="1">
      <alignment horizontal="left" vertical="center" wrapText="1" indent="1"/>
    </xf>
    <xf numFmtId="0" fontId="38" fillId="7" borderId="27" xfId="0" applyFont="1" applyFill="1" applyBorder="1" applyAlignment="1">
      <alignment horizontal="left" vertical="center" indent="1"/>
    </xf>
  </cellXfs>
  <cellStyles count="2">
    <cellStyle name="Lien hypertexte" xfId="1" builtinId="8"/>
    <cellStyle name="Normal" xfId="0" builtinId="0"/>
  </cellStyles>
  <dxfs count="0"/>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 Id="rId9" Type="http://schemas.openxmlformats.org/officeDocument/2006/relationships/image" Target="../media/image9.png"/></Relationships>
</file>

<file path=xl/drawings/_rels/drawing10.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xdr:col>
      <xdr:colOff>175885</xdr:colOff>
      <xdr:row>64</xdr:row>
      <xdr:rowOff>14131</xdr:rowOff>
    </xdr:from>
    <xdr:to>
      <xdr:col>1</xdr:col>
      <xdr:colOff>479161</xdr:colOff>
      <xdr:row>65</xdr:row>
      <xdr:rowOff>24849</xdr:rowOff>
    </xdr:to>
    <xdr:sp macro="" textlink="">
      <xdr:nvSpPr>
        <xdr:cNvPr id="2" name="Ellipse 1">
          <a:extLst>
            <a:ext uri="{FF2B5EF4-FFF2-40B4-BE49-F238E27FC236}">
              <a16:creationId xmlns:a16="http://schemas.microsoft.com/office/drawing/2014/main" id="{E9A6CB10-84B0-4ADF-B663-1A0009850DE7}"/>
            </a:ext>
          </a:extLst>
        </xdr:cNvPr>
        <xdr:cNvSpPr/>
      </xdr:nvSpPr>
      <xdr:spPr>
        <a:xfrm>
          <a:off x="290185" y="19040475"/>
          <a:ext cx="303276" cy="0"/>
        </a:xfrm>
        <a:prstGeom prst="ellipse">
          <a:avLst/>
        </a:prstGeom>
        <a:solidFill>
          <a:schemeClr val="accent2">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400" b="1">
              <a:latin typeface="Calibri" panose="020F0502020204030204" pitchFamily="34" charset="0"/>
              <a:ea typeface="Calibri" panose="020F0502020204030204" pitchFamily="34" charset="0"/>
              <a:cs typeface="Calibri" panose="020F0502020204030204" pitchFamily="34" charset="0"/>
            </a:rPr>
            <a:t>1</a:t>
          </a:r>
        </a:p>
      </xdr:txBody>
    </xdr:sp>
    <xdr:clientData/>
  </xdr:twoCellAnchor>
  <xdr:twoCellAnchor editAs="oneCell">
    <xdr:from>
      <xdr:col>1</xdr:col>
      <xdr:colOff>440870</xdr:colOff>
      <xdr:row>9</xdr:row>
      <xdr:rowOff>15250</xdr:rowOff>
    </xdr:from>
    <xdr:to>
      <xdr:col>2</xdr:col>
      <xdr:colOff>44735</xdr:colOff>
      <xdr:row>10</xdr:row>
      <xdr:rowOff>2811</xdr:rowOff>
    </xdr:to>
    <xdr:pic>
      <xdr:nvPicPr>
        <xdr:cNvPr id="10" name="Graphique 9" descr="Ligne fléchée : légèrement incurvée avec un remplissage uni">
          <a:extLst>
            <a:ext uri="{FF2B5EF4-FFF2-40B4-BE49-F238E27FC236}">
              <a16:creationId xmlns:a16="http://schemas.microsoft.com/office/drawing/2014/main" id="{B0781402-7CFC-604E-244B-AE0EBEB8497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55170" y="3378936"/>
          <a:ext cx="316879" cy="310834"/>
        </a:xfrm>
        <a:prstGeom prst="rect">
          <a:avLst/>
        </a:prstGeom>
      </xdr:spPr>
    </xdr:pic>
    <xdr:clientData/>
  </xdr:twoCellAnchor>
  <xdr:twoCellAnchor editAs="oneCell">
    <xdr:from>
      <xdr:col>5</xdr:col>
      <xdr:colOff>632481</xdr:colOff>
      <xdr:row>26</xdr:row>
      <xdr:rowOff>32133</xdr:rowOff>
    </xdr:from>
    <xdr:to>
      <xdr:col>6</xdr:col>
      <xdr:colOff>238283</xdr:colOff>
      <xdr:row>27</xdr:row>
      <xdr:rowOff>1523</xdr:rowOff>
    </xdr:to>
    <xdr:pic>
      <xdr:nvPicPr>
        <xdr:cNvPr id="12" name="Graphique 11" descr="Ligne fléchée : incurvée sens des aiguilles d’une montre avec un remplissage uni">
          <a:extLst>
            <a:ext uri="{FF2B5EF4-FFF2-40B4-BE49-F238E27FC236}">
              <a16:creationId xmlns:a16="http://schemas.microsoft.com/office/drawing/2014/main" id="{9FF95294-ABB1-23B7-AB5D-CE8FD5D0EB14}"/>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rot="10499255">
          <a:off x="3008128" y="7327162"/>
          <a:ext cx="322979" cy="316774"/>
        </a:xfrm>
        <a:prstGeom prst="rect">
          <a:avLst/>
        </a:prstGeom>
      </xdr:spPr>
    </xdr:pic>
    <xdr:clientData/>
  </xdr:twoCellAnchor>
  <xdr:twoCellAnchor editAs="oneCell">
    <xdr:from>
      <xdr:col>1</xdr:col>
      <xdr:colOff>166487</xdr:colOff>
      <xdr:row>41</xdr:row>
      <xdr:rowOff>217714</xdr:rowOff>
    </xdr:from>
    <xdr:to>
      <xdr:col>1</xdr:col>
      <xdr:colOff>603517</xdr:colOff>
      <xdr:row>42</xdr:row>
      <xdr:rowOff>393807</xdr:rowOff>
    </xdr:to>
    <xdr:pic>
      <xdr:nvPicPr>
        <xdr:cNvPr id="14" name="Graphique 13" descr="Loupe avec un remplissage uni">
          <a:extLst>
            <a:ext uri="{FF2B5EF4-FFF2-40B4-BE49-F238E27FC236}">
              <a16:creationId xmlns:a16="http://schemas.microsoft.com/office/drawing/2014/main" id="{6C3A290B-59C6-2DE5-2329-4D97EBBE9E8E}"/>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75344" y="10668000"/>
          <a:ext cx="437030" cy="448236"/>
        </a:xfrm>
        <a:prstGeom prst="rect">
          <a:avLst/>
        </a:prstGeom>
      </xdr:spPr>
    </xdr:pic>
    <xdr:clientData/>
  </xdr:twoCellAnchor>
  <xdr:twoCellAnchor editAs="oneCell">
    <xdr:from>
      <xdr:col>13</xdr:col>
      <xdr:colOff>569463</xdr:colOff>
      <xdr:row>1</xdr:row>
      <xdr:rowOff>89647</xdr:rowOff>
    </xdr:from>
    <xdr:to>
      <xdr:col>16</xdr:col>
      <xdr:colOff>144434</xdr:colOff>
      <xdr:row>1</xdr:row>
      <xdr:rowOff>730984</xdr:rowOff>
    </xdr:to>
    <xdr:pic>
      <xdr:nvPicPr>
        <xdr:cNvPr id="3" name="Image 2">
          <a:extLst>
            <a:ext uri="{FF2B5EF4-FFF2-40B4-BE49-F238E27FC236}">
              <a16:creationId xmlns:a16="http://schemas.microsoft.com/office/drawing/2014/main" id="{F59D6F8E-46B1-4C67-ADA8-6B6F795B780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456038" y="346822"/>
          <a:ext cx="1718096" cy="641337"/>
        </a:xfrm>
        <a:prstGeom prst="rect">
          <a:avLst/>
        </a:prstGeom>
      </xdr:spPr>
    </xdr:pic>
    <xdr:clientData/>
  </xdr:twoCellAnchor>
  <xdr:twoCellAnchor editAs="oneCell">
    <xdr:from>
      <xdr:col>11</xdr:col>
      <xdr:colOff>119077</xdr:colOff>
      <xdr:row>1</xdr:row>
      <xdr:rowOff>162587</xdr:rowOff>
    </xdr:from>
    <xdr:to>
      <xdr:col>13</xdr:col>
      <xdr:colOff>700223</xdr:colOff>
      <xdr:row>1</xdr:row>
      <xdr:rowOff>674701</xdr:rowOff>
    </xdr:to>
    <xdr:pic>
      <xdr:nvPicPr>
        <xdr:cNvPr id="4" name="Image 3">
          <a:extLst>
            <a:ext uri="{FF2B5EF4-FFF2-40B4-BE49-F238E27FC236}">
              <a16:creationId xmlns:a16="http://schemas.microsoft.com/office/drawing/2014/main" id="{9DAC2A6E-DE1A-4100-9ADC-BB560F36170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176977" y="419762"/>
          <a:ext cx="1409821" cy="512114"/>
        </a:xfrm>
        <a:prstGeom prst="rect">
          <a:avLst/>
        </a:prstGeom>
      </xdr:spPr>
    </xdr:pic>
    <xdr:clientData/>
  </xdr:twoCellAnchor>
  <xdr:twoCellAnchor editAs="oneCell">
    <xdr:from>
      <xdr:col>10</xdr:col>
      <xdr:colOff>137081</xdr:colOff>
      <xdr:row>1</xdr:row>
      <xdr:rowOff>157371</xdr:rowOff>
    </xdr:from>
    <xdr:to>
      <xdr:col>10</xdr:col>
      <xdr:colOff>657326</xdr:colOff>
      <xdr:row>1</xdr:row>
      <xdr:rowOff>671391</xdr:rowOff>
    </xdr:to>
    <xdr:pic>
      <xdr:nvPicPr>
        <xdr:cNvPr id="6" name="Image 5">
          <a:extLst>
            <a:ext uri="{FF2B5EF4-FFF2-40B4-BE49-F238E27FC236}">
              <a16:creationId xmlns:a16="http://schemas.microsoft.com/office/drawing/2014/main" id="{0F6185BE-FFED-78A7-6E34-CE6EBE79F318}"/>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r="62697"/>
        <a:stretch>
          <a:fillRect/>
        </a:stretch>
      </xdr:blipFill>
      <xdr:spPr>
        <a:xfrm>
          <a:off x="5480606" y="414546"/>
          <a:ext cx="520245" cy="5140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1272797</xdr:colOff>
      <xdr:row>0</xdr:row>
      <xdr:rowOff>76200</xdr:rowOff>
    </xdr:from>
    <xdr:to>
      <xdr:col>7</xdr:col>
      <xdr:colOff>57771</xdr:colOff>
      <xdr:row>0</xdr:row>
      <xdr:rowOff>459615</xdr:rowOff>
    </xdr:to>
    <xdr:pic>
      <xdr:nvPicPr>
        <xdr:cNvPr id="2" name="Image 1">
          <a:extLst>
            <a:ext uri="{FF2B5EF4-FFF2-40B4-BE49-F238E27FC236}">
              <a16:creationId xmlns:a16="http://schemas.microsoft.com/office/drawing/2014/main" id="{2D7F0193-61DB-4ECB-8EB9-3789986230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91091" y="76200"/>
          <a:ext cx="1037356" cy="383415"/>
        </a:xfrm>
        <a:prstGeom prst="rect">
          <a:avLst/>
        </a:prstGeom>
      </xdr:spPr>
    </xdr:pic>
    <xdr:clientData/>
  </xdr:twoCellAnchor>
  <xdr:twoCellAnchor editAs="oneCell">
    <xdr:from>
      <xdr:col>6</xdr:col>
      <xdr:colOff>492754</xdr:colOff>
      <xdr:row>0</xdr:row>
      <xdr:rowOff>123049</xdr:rowOff>
    </xdr:from>
    <xdr:to>
      <xdr:col>6</xdr:col>
      <xdr:colOff>1335953</xdr:colOff>
      <xdr:row>0</xdr:row>
      <xdr:rowOff>428625</xdr:rowOff>
    </xdr:to>
    <xdr:pic>
      <xdr:nvPicPr>
        <xdr:cNvPr id="3" name="Image 2">
          <a:extLst>
            <a:ext uri="{FF2B5EF4-FFF2-40B4-BE49-F238E27FC236}">
              <a16:creationId xmlns:a16="http://schemas.microsoft.com/office/drawing/2014/main" id="{82C1159B-435E-4E4E-BC52-05DAAABA1A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11048" y="123049"/>
          <a:ext cx="843199" cy="305576"/>
        </a:xfrm>
        <a:prstGeom prst="rect">
          <a:avLst/>
        </a:prstGeom>
      </xdr:spPr>
    </xdr:pic>
    <xdr:clientData/>
  </xdr:twoCellAnchor>
  <xdr:twoCellAnchor editAs="oneCell">
    <xdr:from>
      <xdr:col>6</xdr:col>
      <xdr:colOff>30256</xdr:colOff>
      <xdr:row>0</xdr:row>
      <xdr:rowOff>116498</xdr:rowOff>
    </xdr:from>
    <xdr:to>
      <xdr:col>6</xdr:col>
      <xdr:colOff>351864</xdr:colOff>
      <xdr:row>0</xdr:row>
      <xdr:rowOff>431556</xdr:rowOff>
    </xdr:to>
    <xdr:pic>
      <xdr:nvPicPr>
        <xdr:cNvPr id="4" name="Image 3">
          <a:extLst>
            <a:ext uri="{FF2B5EF4-FFF2-40B4-BE49-F238E27FC236}">
              <a16:creationId xmlns:a16="http://schemas.microsoft.com/office/drawing/2014/main" id="{39894E47-E663-4BBE-B399-9C43D81759DA}"/>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62697"/>
        <a:stretch>
          <a:fillRect/>
        </a:stretch>
      </xdr:blipFill>
      <xdr:spPr>
        <a:xfrm>
          <a:off x="7448550" y="116498"/>
          <a:ext cx="321608" cy="3150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751468</xdr:colOff>
      <xdr:row>0</xdr:row>
      <xdr:rowOff>142875</xdr:rowOff>
    </xdr:from>
    <xdr:to>
      <xdr:col>7</xdr:col>
      <xdr:colOff>36224</xdr:colOff>
      <xdr:row>0</xdr:row>
      <xdr:rowOff>525557</xdr:rowOff>
    </xdr:to>
    <xdr:pic>
      <xdr:nvPicPr>
        <xdr:cNvPr id="3" name="Image 2">
          <a:extLst>
            <a:ext uri="{FF2B5EF4-FFF2-40B4-BE49-F238E27FC236}">
              <a16:creationId xmlns:a16="http://schemas.microsoft.com/office/drawing/2014/main" id="{421C58A3-8C98-4512-91D1-2CCEC7C675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4568" y="142875"/>
          <a:ext cx="1037356" cy="382682"/>
        </a:xfrm>
        <a:prstGeom prst="rect">
          <a:avLst/>
        </a:prstGeom>
      </xdr:spPr>
    </xdr:pic>
    <xdr:clientData/>
  </xdr:twoCellAnchor>
  <xdr:twoCellAnchor editAs="oneCell">
    <xdr:from>
      <xdr:col>4</xdr:col>
      <xdr:colOff>952500</xdr:colOff>
      <xdr:row>0</xdr:row>
      <xdr:rowOff>189724</xdr:rowOff>
    </xdr:from>
    <xdr:to>
      <xdr:col>6</xdr:col>
      <xdr:colOff>52624</xdr:colOff>
      <xdr:row>0</xdr:row>
      <xdr:rowOff>495300</xdr:rowOff>
    </xdr:to>
    <xdr:pic>
      <xdr:nvPicPr>
        <xdr:cNvPr id="4" name="Image 3">
          <a:extLst>
            <a:ext uri="{FF2B5EF4-FFF2-40B4-BE49-F238E27FC236}">
              <a16:creationId xmlns:a16="http://schemas.microsoft.com/office/drawing/2014/main" id="{6CDC0CCA-02AC-4B7A-807C-4761789FAC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24525" y="189724"/>
          <a:ext cx="843199" cy="305576"/>
        </a:xfrm>
        <a:prstGeom prst="rect">
          <a:avLst/>
        </a:prstGeom>
      </xdr:spPr>
    </xdr:pic>
    <xdr:clientData/>
  </xdr:twoCellAnchor>
  <xdr:twoCellAnchor editAs="oneCell">
    <xdr:from>
      <xdr:col>4</xdr:col>
      <xdr:colOff>490002</xdr:colOff>
      <xdr:row>0</xdr:row>
      <xdr:rowOff>183173</xdr:rowOff>
    </xdr:from>
    <xdr:to>
      <xdr:col>4</xdr:col>
      <xdr:colOff>811610</xdr:colOff>
      <xdr:row>0</xdr:row>
      <xdr:rowOff>498231</xdr:rowOff>
    </xdr:to>
    <xdr:pic>
      <xdr:nvPicPr>
        <xdr:cNvPr id="2" name="Image 1">
          <a:extLst>
            <a:ext uri="{FF2B5EF4-FFF2-40B4-BE49-F238E27FC236}">
              <a16:creationId xmlns:a16="http://schemas.microsoft.com/office/drawing/2014/main" id="{227E92EE-DB03-4BCA-A582-A4B5D44CA6AD}"/>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62697"/>
        <a:stretch>
          <a:fillRect/>
        </a:stretch>
      </xdr:blipFill>
      <xdr:spPr>
        <a:xfrm>
          <a:off x="5377060" y="183173"/>
          <a:ext cx="321608" cy="3150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744310</xdr:colOff>
      <xdr:row>0</xdr:row>
      <xdr:rowOff>80596</xdr:rowOff>
    </xdr:from>
    <xdr:to>
      <xdr:col>7</xdr:col>
      <xdr:colOff>37858</xdr:colOff>
      <xdr:row>0</xdr:row>
      <xdr:rowOff>463278</xdr:rowOff>
    </xdr:to>
    <xdr:pic>
      <xdr:nvPicPr>
        <xdr:cNvPr id="8" name="Image 7">
          <a:extLst>
            <a:ext uri="{FF2B5EF4-FFF2-40B4-BE49-F238E27FC236}">
              <a16:creationId xmlns:a16="http://schemas.microsoft.com/office/drawing/2014/main" id="{472F57B8-3DEC-4F82-A2CF-950ACE5537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54156" y="80596"/>
          <a:ext cx="1037356" cy="382682"/>
        </a:xfrm>
        <a:prstGeom prst="rect">
          <a:avLst/>
        </a:prstGeom>
      </xdr:spPr>
    </xdr:pic>
    <xdr:clientData/>
  </xdr:twoCellAnchor>
  <xdr:twoCellAnchor editAs="oneCell">
    <xdr:from>
      <xdr:col>4</xdr:col>
      <xdr:colOff>726267</xdr:colOff>
      <xdr:row>0</xdr:row>
      <xdr:rowOff>127445</xdr:rowOff>
    </xdr:from>
    <xdr:to>
      <xdr:col>5</xdr:col>
      <xdr:colOff>807466</xdr:colOff>
      <xdr:row>0</xdr:row>
      <xdr:rowOff>433021</xdr:rowOff>
    </xdr:to>
    <xdr:pic>
      <xdr:nvPicPr>
        <xdr:cNvPr id="9" name="Image 8">
          <a:extLst>
            <a:ext uri="{FF2B5EF4-FFF2-40B4-BE49-F238E27FC236}">
              <a16:creationId xmlns:a16="http://schemas.microsoft.com/office/drawing/2014/main" id="{B511474E-FB97-4F43-8F6D-A4716BD181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74113" y="127445"/>
          <a:ext cx="843199" cy="305576"/>
        </a:xfrm>
        <a:prstGeom prst="rect">
          <a:avLst/>
        </a:prstGeom>
      </xdr:spPr>
    </xdr:pic>
    <xdr:clientData/>
  </xdr:twoCellAnchor>
  <xdr:twoCellAnchor editAs="oneCell">
    <xdr:from>
      <xdr:col>4</xdr:col>
      <xdr:colOff>263769</xdr:colOff>
      <xdr:row>0</xdr:row>
      <xdr:rowOff>120894</xdr:rowOff>
    </xdr:from>
    <xdr:to>
      <xdr:col>4</xdr:col>
      <xdr:colOff>585377</xdr:colOff>
      <xdr:row>0</xdr:row>
      <xdr:rowOff>435952</xdr:rowOff>
    </xdr:to>
    <xdr:pic>
      <xdr:nvPicPr>
        <xdr:cNvPr id="10" name="Image 9">
          <a:extLst>
            <a:ext uri="{FF2B5EF4-FFF2-40B4-BE49-F238E27FC236}">
              <a16:creationId xmlns:a16="http://schemas.microsoft.com/office/drawing/2014/main" id="{657F32C2-5076-4664-9A10-70A98F06FFC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62697"/>
        <a:stretch>
          <a:fillRect/>
        </a:stretch>
      </xdr:blipFill>
      <xdr:spPr>
        <a:xfrm>
          <a:off x="5011615" y="120894"/>
          <a:ext cx="321608" cy="3150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490066</xdr:colOff>
      <xdr:row>0</xdr:row>
      <xdr:rowOff>111369</xdr:rowOff>
    </xdr:from>
    <xdr:to>
      <xdr:col>8</xdr:col>
      <xdr:colOff>3422</xdr:colOff>
      <xdr:row>0</xdr:row>
      <xdr:rowOff>494784</xdr:rowOff>
    </xdr:to>
    <xdr:pic>
      <xdr:nvPicPr>
        <xdr:cNvPr id="2" name="Image 1">
          <a:extLst>
            <a:ext uri="{FF2B5EF4-FFF2-40B4-BE49-F238E27FC236}">
              <a16:creationId xmlns:a16="http://schemas.microsoft.com/office/drawing/2014/main" id="{40354FEE-60D9-4943-AFEB-9598E1AAF3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86066" y="111369"/>
          <a:ext cx="1037356" cy="383415"/>
        </a:xfrm>
        <a:prstGeom prst="rect">
          <a:avLst/>
        </a:prstGeom>
      </xdr:spPr>
    </xdr:pic>
    <xdr:clientData/>
  </xdr:twoCellAnchor>
  <xdr:twoCellAnchor editAs="oneCell">
    <xdr:from>
      <xdr:col>5</xdr:col>
      <xdr:colOff>472023</xdr:colOff>
      <xdr:row>0</xdr:row>
      <xdr:rowOff>158218</xdr:rowOff>
    </xdr:from>
    <xdr:to>
      <xdr:col>6</xdr:col>
      <xdr:colOff>553222</xdr:colOff>
      <xdr:row>0</xdr:row>
      <xdr:rowOff>463794</xdr:rowOff>
    </xdr:to>
    <xdr:pic>
      <xdr:nvPicPr>
        <xdr:cNvPr id="5" name="Image 4">
          <a:extLst>
            <a:ext uri="{FF2B5EF4-FFF2-40B4-BE49-F238E27FC236}">
              <a16:creationId xmlns:a16="http://schemas.microsoft.com/office/drawing/2014/main" id="{8B4494AF-1176-455F-B657-82419C4277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06023" y="158218"/>
          <a:ext cx="843199" cy="305576"/>
        </a:xfrm>
        <a:prstGeom prst="rect">
          <a:avLst/>
        </a:prstGeom>
      </xdr:spPr>
    </xdr:pic>
    <xdr:clientData/>
  </xdr:twoCellAnchor>
  <xdr:twoCellAnchor editAs="oneCell">
    <xdr:from>
      <xdr:col>5</xdr:col>
      <xdr:colOff>9525</xdr:colOff>
      <xdr:row>0</xdr:row>
      <xdr:rowOff>151667</xdr:rowOff>
    </xdr:from>
    <xdr:to>
      <xdr:col>5</xdr:col>
      <xdr:colOff>331133</xdr:colOff>
      <xdr:row>0</xdr:row>
      <xdr:rowOff>466725</xdr:rowOff>
    </xdr:to>
    <xdr:pic>
      <xdr:nvPicPr>
        <xdr:cNvPr id="6" name="Image 5">
          <a:extLst>
            <a:ext uri="{FF2B5EF4-FFF2-40B4-BE49-F238E27FC236}">
              <a16:creationId xmlns:a16="http://schemas.microsoft.com/office/drawing/2014/main" id="{65491068-9EF7-4B1E-A859-3E848813B59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62697"/>
        <a:stretch>
          <a:fillRect/>
        </a:stretch>
      </xdr:blipFill>
      <xdr:spPr>
        <a:xfrm>
          <a:off x="5343525" y="151667"/>
          <a:ext cx="321608" cy="31505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537691</xdr:colOff>
      <xdr:row>0</xdr:row>
      <xdr:rowOff>114300</xdr:rowOff>
    </xdr:from>
    <xdr:to>
      <xdr:col>8</xdr:col>
      <xdr:colOff>51047</xdr:colOff>
      <xdr:row>0</xdr:row>
      <xdr:rowOff>497715</xdr:rowOff>
    </xdr:to>
    <xdr:pic>
      <xdr:nvPicPr>
        <xdr:cNvPr id="2" name="Image 1">
          <a:extLst>
            <a:ext uri="{FF2B5EF4-FFF2-40B4-BE49-F238E27FC236}">
              <a16:creationId xmlns:a16="http://schemas.microsoft.com/office/drawing/2014/main" id="{C62B9DEE-EEC4-460F-8B96-8593DD7C28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33691" y="114300"/>
          <a:ext cx="1037356" cy="383415"/>
        </a:xfrm>
        <a:prstGeom prst="rect">
          <a:avLst/>
        </a:prstGeom>
      </xdr:spPr>
    </xdr:pic>
    <xdr:clientData/>
  </xdr:twoCellAnchor>
  <xdr:twoCellAnchor editAs="oneCell">
    <xdr:from>
      <xdr:col>5</xdr:col>
      <xdr:colOff>519648</xdr:colOff>
      <xdr:row>0</xdr:row>
      <xdr:rowOff>161149</xdr:rowOff>
    </xdr:from>
    <xdr:to>
      <xdr:col>6</xdr:col>
      <xdr:colOff>600847</xdr:colOff>
      <xdr:row>0</xdr:row>
      <xdr:rowOff>466725</xdr:rowOff>
    </xdr:to>
    <xdr:pic>
      <xdr:nvPicPr>
        <xdr:cNvPr id="5" name="Image 4">
          <a:extLst>
            <a:ext uri="{FF2B5EF4-FFF2-40B4-BE49-F238E27FC236}">
              <a16:creationId xmlns:a16="http://schemas.microsoft.com/office/drawing/2014/main" id="{00820FD1-DC59-4C3D-9CB1-EAE894B89E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53648" y="161149"/>
          <a:ext cx="843199" cy="305576"/>
        </a:xfrm>
        <a:prstGeom prst="rect">
          <a:avLst/>
        </a:prstGeom>
      </xdr:spPr>
    </xdr:pic>
    <xdr:clientData/>
  </xdr:twoCellAnchor>
  <xdr:twoCellAnchor editAs="oneCell">
    <xdr:from>
      <xdr:col>5</xdr:col>
      <xdr:colOff>57150</xdr:colOff>
      <xdr:row>0</xdr:row>
      <xdr:rowOff>154598</xdr:rowOff>
    </xdr:from>
    <xdr:to>
      <xdr:col>5</xdr:col>
      <xdr:colOff>378758</xdr:colOff>
      <xdr:row>0</xdr:row>
      <xdr:rowOff>469656</xdr:rowOff>
    </xdr:to>
    <xdr:pic>
      <xdr:nvPicPr>
        <xdr:cNvPr id="6" name="Image 5">
          <a:extLst>
            <a:ext uri="{FF2B5EF4-FFF2-40B4-BE49-F238E27FC236}">
              <a16:creationId xmlns:a16="http://schemas.microsoft.com/office/drawing/2014/main" id="{A9988553-9E20-4100-9490-78C5B908F9B2}"/>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62697"/>
        <a:stretch>
          <a:fillRect/>
        </a:stretch>
      </xdr:blipFill>
      <xdr:spPr>
        <a:xfrm>
          <a:off x="5391150" y="154598"/>
          <a:ext cx="321608" cy="3150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654475</xdr:colOff>
      <xdr:row>0</xdr:row>
      <xdr:rowOff>74544</xdr:rowOff>
    </xdr:from>
    <xdr:to>
      <xdr:col>7</xdr:col>
      <xdr:colOff>51875</xdr:colOff>
      <xdr:row>0</xdr:row>
      <xdr:rowOff>457959</xdr:rowOff>
    </xdr:to>
    <xdr:pic>
      <xdr:nvPicPr>
        <xdr:cNvPr id="2" name="Image 1">
          <a:extLst>
            <a:ext uri="{FF2B5EF4-FFF2-40B4-BE49-F238E27FC236}">
              <a16:creationId xmlns:a16="http://schemas.microsoft.com/office/drawing/2014/main" id="{5C58C564-42CF-42CB-ABD5-2D0D39659F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36345" y="74544"/>
          <a:ext cx="1037356" cy="383415"/>
        </a:xfrm>
        <a:prstGeom prst="rect">
          <a:avLst/>
        </a:prstGeom>
      </xdr:spPr>
    </xdr:pic>
    <xdr:clientData/>
  </xdr:twoCellAnchor>
  <xdr:twoCellAnchor editAs="oneCell">
    <xdr:from>
      <xdr:col>4</xdr:col>
      <xdr:colOff>636432</xdr:colOff>
      <xdr:row>0</xdr:row>
      <xdr:rowOff>121393</xdr:rowOff>
    </xdr:from>
    <xdr:to>
      <xdr:col>5</xdr:col>
      <xdr:colOff>717631</xdr:colOff>
      <xdr:row>0</xdr:row>
      <xdr:rowOff>426969</xdr:rowOff>
    </xdr:to>
    <xdr:pic>
      <xdr:nvPicPr>
        <xdr:cNvPr id="3" name="Image 2">
          <a:extLst>
            <a:ext uri="{FF2B5EF4-FFF2-40B4-BE49-F238E27FC236}">
              <a16:creationId xmlns:a16="http://schemas.microsoft.com/office/drawing/2014/main" id="{49A6FBED-3D20-47E7-B2E1-FA8F6708A2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56302" y="121393"/>
          <a:ext cx="843199" cy="305576"/>
        </a:xfrm>
        <a:prstGeom prst="rect">
          <a:avLst/>
        </a:prstGeom>
      </xdr:spPr>
    </xdr:pic>
    <xdr:clientData/>
  </xdr:twoCellAnchor>
  <xdr:twoCellAnchor editAs="oneCell">
    <xdr:from>
      <xdr:col>4</xdr:col>
      <xdr:colOff>173934</xdr:colOff>
      <xdr:row>0</xdr:row>
      <xdr:rowOff>114842</xdr:rowOff>
    </xdr:from>
    <xdr:to>
      <xdr:col>4</xdr:col>
      <xdr:colOff>495542</xdr:colOff>
      <xdr:row>0</xdr:row>
      <xdr:rowOff>429900</xdr:rowOff>
    </xdr:to>
    <xdr:pic>
      <xdr:nvPicPr>
        <xdr:cNvPr id="4" name="Image 3">
          <a:extLst>
            <a:ext uri="{FF2B5EF4-FFF2-40B4-BE49-F238E27FC236}">
              <a16:creationId xmlns:a16="http://schemas.microsoft.com/office/drawing/2014/main" id="{6B1420C2-FAF6-4D9F-937A-4D87E574699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62697"/>
        <a:stretch>
          <a:fillRect/>
        </a:stretch>
      </xdr:blipFill>
      <xdr:spPr>
        <a:xfrm>
          <a:off x="5093804" y="114842"/>
          <a:ext cx="321608" cy="31505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298324</xdr:colOff>
      <xdr:row>0</xdr:row>
      <xdr:rowOff>115957</xdr:rowOff>
    </xdr:from>
    <xdr:to>
      <xdr:col>9</xdr:col>
      <xdr:colOff>664788</xdr:colOff>
      <xdr:row>0</xdr:row>
      <xdr:rowOff>499372</xdr:rowOff>
    </xdr:to>
    <xdr:pic>
      <xdr:nvPicPr>
        <xdr:cNvPr id="2" name="Image 1">
          <a:extLst>
            <a:ext uri="{FF2B5EF4-FFF2-40B4-BE49-F238E27FC236}">
              <a16:creationId xmlns:a16="http://schemas.microsoft.com/office/drawing/2014/main" id="{C54521B2-B027-4D5F-A677-DE6EC1E879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83367" y="115957"/>
          <a:ext cx="1037356" cy="383415"/>
        </a:xfrm>
        <a:prstGeom prst="rect">
          <a:avLst/>
        </a:prstGeom>
      </xdr:spPr>
    </xdr:pic>
    <xdr:clientData/>
  </xdr:twoCellAnchor>
  <xdr:twoCellAnchor editAs="oneCell">
    <xdr:from>
      <xdr:col>7</xdr:col>
      <xdr:colOff>189172</xdr:colOff>
      <xdr:row>0</xdr:row>
      <xdr:rowOff>162806</xdr:rowOff>
    </xdr:from>
    <xdr:to>
      <xdr:col>8</xdr:col>
      <xdr:colOff>361480</xdr:colOff>
      <xdr:row>0</xdr:row>
      <xdr:rowOff>468382</xdr:rowOff>
    </xdr:to>
    <xdr:pic>
      <xdr:nvPicPr>
        <xdr:cNvPr id="3" name="Image 2">
          <a:extLst>
            <a:ext uri="{FF2B5EF4-FFF2-40B4-BE49-F238E27FC236}">
              <a16:creationId xmlns:a16="http://schemas.microsoft.com/office/drawing/2014/main" id="{199F8D3E-D130-4504-ABD6-B1FE1BBA8D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03324" y="162806"/>
          <a:ext cx="843199" cy="305576"/>
        </a:xfrm>
        <a:prstGeom prst="rect">
          <a:avLst/>
        </a:prstGeom>
      </xdr:spPr>
    </xdr:pic>
    <xdr:clientData/>
  </xdr:twoCellAnchor>
  <xdr:twoCellAnchor editAs="oneCell">
    <xdr:from>
      <xdr:col>6</xdr:col>
      <xdr:colOff>397565</xdr:colOff>
      <xdr:row>0</xdr:row>
      <xdr:rowOff>156255</xdr:rowOff>
    </xdr:from>
    <xdr:to>
      <xdr:col>7</xdr:col>
      <xdr:colOff>48282</xdr:colOff>
      <xdr:row>0</xdr:row>
      <xdr:rowOff>471313</xdr:rowOff>
    </xdr:to>
    <xdr:pic>
      <xdr:nvPicPr>
        <xdr:cNvPr id="4" name="Image 3">
          <a:extLst>
            <a:ext uri="{FF2B5EF4-FFF2-40B4-BE49-F238E27FC236}">
              <a16:creationId xmlns:a16="http://schemas.microsoft.com/office/drawing/2014/main" id="{EBDA016B-D2AF-4919-B128-CA9629C39303}"/>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62697"/>
        <a:stretch>
          <a:fillRect/>
        </a:stretch>
      </xdr:blipFill>
      <xdr:spPr>
        <a:xfrm>
          <a:off x="6940826" y="156255"/>
          <a:ext cx="321608" cy="3150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339737</xdr:colOff>
      <xdr:row>0</xdr:row>
      <xdr:rowOff>74544</xdr:rowOff>
    </xdr:from>
    <xdr:to>
      <xdr:col>14</xdr:col>
      <xdr:colOff>35310</xdr:colOff>
      <xdr:row>0</xdr:row>
      <xdr:rowOff>457959</xdr:rowOff>
    </xdr:to>
    <xdr:pic>
      <xdr:nvPicPr>
        <xdr:cNvPr id="2" name="Image 1">
          <a:extLst>
            <a:ext uri="{FF2B5EF4-FFF2-40B4-BE49-F238E27FC236}">
              <a16:creationId xmlns:a16="http://schemas.microsoft.com/office/drawing/2014/main" id="{80D9DC7B-DB51-40AC-AE2F-5A920FD26E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69128" y="74544"/>
          <a:ext cx="1037356" cy="383415"/>
        </a:xfrm>
        <a:prstGeom prst="rect">
          <a:avLst/>
        </a:prstGeom>
      </xdr:spPr>
    </xdr:pic>
    <xdr:clientData/>
  </xdr:twoCellAnchor>
  <xdr:twoCellAnchor editAs="oneCell">
    <xdr:from>
      <xdr:col>11</xdr:col>
      <xdr:colOff>321694</xdr:colOff>
      <xdr:row>0</xdr:row>
      <xdr:rowOff>121393</xdr:rowOff>
    </xdr:from>
    <xdr:to>
      <xdr:col>12</xdr:col>
      <xdr:colOff>402893</xdr:colOff>
      <xdr:row>0</xdr:row>
      <xdr:rowOff>426969</xdr:rowOff>
    </xdr:to>
    <xdr:pic>
      <xdr:nvPicPr>
        <xdr:cNvPr id="3" name="Image 2">
          <a:extLst>
            <a:ext uri="{FF2B5EF4-FFF2-40B4-BE49-F238E27FC236}">
              <a16:creationId xmlns:a16="http://schemas.microsoft.com/office/drawing/2014/main" id="{C2592CB4-C447-482E-B3A8-E84D049EB6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89085" y="121393"/>
          <a:ext cx="843199" cy="305576"/>
        </a:xfrm>
        <a:prstGeom prst="rect">
          <a:avLst/>
        </a:prstGeom>
      </xdr:spPr>
    </xdr:pic>
    <xdr:clientData/>
  </xdr:twoCellAnchor>
  <xdr:twoCellAnchor editAs="oneCell">
    <xdr:from>
      <xdr:col>10</xdr:col>
      <xdr:colOff>621196</xdr:colOff>
      <xdr:row>0</xdr:row>
      <xdr:rowOff>114842</xdr:rowOff>
    </xdr:from>
    <xdr:to>
      <xdr:col>11</xdr:col>
      <xdr:colOff>180804</xdr:colOff>
      <xdr:row>0</xdr:row>
      <xdr:rowOff>429900</xdr:rowOff>
    </xdr:to>
    <xdr:pic>
      <xdr:nvPicPr>
        <xdr:cNvPr id="4" name="Image 3">
          <a:extLst>
            <a:ext uri="{FF2B5EF4-FFF2-40B4-BE49-F238E27FC236}">
              <a16:creationId xmlns:a16="http://schemas.microsoft.com/office/drawing/2014/main" id="{78170E7C-F6A5-444E-BCEE-16CB8CAE98F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62697"/>
        <a:stretch>
          <a:fillRect/>
        </a:stretch>
      </xdr:blipFill>
      <xdr:spPr>
        <a:xfrm>
          <a:off x="10626587" y="114842"/>
          <a:ext cx="321608" cy="31505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542925</xdr:colOff>
      <xdr:row>42</xdr:row>
      <xdr:rowOff>95250</xdr:rowOff>
    </xdr:from>
    <xdr:to>
      <xdr:col>7</xdr:col>
      <xdr:colOff>114300</xdr:colOff>
      <xdr:row>79</xdr:row>
      <xdr:rowOff>114300</xdr:rowOff>
    </xdr:to>
    <xdr:sp macro="" textlink="">
      <xdr:nvSpPr>
        <xdr:cNvPr id="2" name="Rectangle 1">
          <a:extLst>
            <a:ext uri="{FF2B5EF4-FFF2-40B4-BE49-F238E27FC236}">
              <a16:creationId xmlns:a16="http://schemas.microsoft.com/office/drawing/2014/main" id="{B02C3AC3-FA3E-AE64-B6FE-199CF7B62F09}"/>
            </a:ext>
          </a:extLst>
        </xdr:cNvPr>
        <xdr:cNvSpPr/>
      </xdr:nvSpPr>
      <xdr:spPr>
        <a:xfrm>
          <a:off x="542925" y="15401925"/>
          <a:ext cx="9477375" cy="7686675"/>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6</xdr:col>
      <xdr:colOff>309091</xdr:colOff>
      <xdr:row>0</xdr:row>
      <xdr:rowOff>133350</xdr:rowOff>
    </xdr:from>
    <xdr:to>
      <xdr:col>7</xdr:col>
      <xdr:colOff>12947</xdr:colOff>
      <xdr:row>0</xdr:row>
      <xdr:rowOff>516765</xdr:rowOff>
    </xdr:to>
    <xdr:pic>
      <xdr:nvPicPr>
        <xdr:cNvPr id="3" name="Image 2">
          <a:extLst>
            <a:ext uri="{FF2B5EF4-FFF2-40B4-BE49-F238E27FC236}">
              <a16:creationId xmlns:a16="http://schemas.microsoft.com/office/drawing/2014/main" id="{A2636D0E-2699-4437-9B6A-FD924CA4B0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9716" y="133350"/>
          <a:ext cx="1037356" cy="383415"/>
        </a:xfrm>
        <a:prstGeom prst="rect">
          <a:avLst/>
        </a:prstGeom>
      </xdr:spPr>
    </xdr:pic>
    <xdr:clientData/>
  </xdr:twoCellAnchor>
  <xdr:twoCellAnchor editAs="oneCell">
    <xdr:from>
      <xdr:col>5</xdr:col>
      <xdr:colOff>291048</xdr:colOff>
      <xdr:row>0</xdr:row>
      <xdr:rowOff>180199</xdr:rowOff>
    </xdr:from>
    <xdr:to>
      <xdr:col>6</xdr:col>
      <xdr:colOff>372247</xdr:colOff>
      <xdr:row>0</xdr:row>
      <xdr:rowOff>485775</xdr:rowOff>
    </xdr:to>
    <xdr:pic>
      <xdr:nvPicPr>
        <xdr:cNvPr id="4" name="Image 3">
          <a:extLst>
            <a:ext uri="{FF2B5EF4-FFF2-40B4-BE49-F238E27FC236}">
              <a16:creationId xmlns:a16="http://schemas.microsoft.com/office/drawing/2014/main" id="{96189EC7-DA3C-4211-8165-FC4B62333E6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39673" y="180199"/>
          <a:ext cx="843199" cy="305576"/>
        </a:xfrm>
        <a:prstGeom prst="rect">
          <a:avLst/>
        </a:prstGeom>
      </xdr:spPr>
    </xdr:pic>
    <xdr:clientData/>
  </xdr:twoCellAnchor>
  <xdr:twoCellAnchor editAs="oneCell">
    <xdr:from>
      <xdr:col>4</xdr:col>
      <xdr:colOff>1962150</xdr:colOff>
      <xdr:row>0</xdr:row>
      <xdr:rowOff>173648</xdr:rowOff>
    </xdr:from>
    <xdr:to>
      <xdr:col>5</xdr:col>
      <xdr:colOff>150158</xdr:colOff>
      <xdr:row>0</xdr:row>
      <xdr:rowOff>488706</xdr:rowOff>
    </xdr:to>
    <xdr:pic>
      <xdr:nvPicPr>
        <xdr:cNvPr id="7" name="Image 6">
          <a:extLst>
            <a:ext uri="{FF2B5EF4-FFF2-40B4-BE49-F238E27FC236}">
              <a16:creationId xmlns:a16="http://schemas.microsoft.com/office/drawing/2014/main" id="{AC32078C-D177-48A4-876E-9C09D3AE84E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62697"/>
        <a:stretch>
          <a:fillRect/>
        </a:stretch>
      </xdr:blipFill>
      <xdr:spPr>
        <a:xfrm>
          <a:off x="7877175" y="173648"/>
          <a:ext cx="321608" cy="31505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epri.net/tl_files/pdf/reglementation_digues/MECADEPI.pdf" TargetMode="External"/><Relationship Id="rId1" Type="http://schemas.openxmlformats.org/officeDocument/2006/relationships/hyperlink" Target="https://www.cepri.net/tl_files/pdf/reglementation_digues/MECADEPI.pdf"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B777C-5FFE-4569-AAE0-296243BA06EB}">
  <sheetPr>
    <tabColor theme="7"/>
    <pageSetUpPr fitToPage="1"/>
  </sheetPr>
  <dimension ref="A1:X74"/>
  <sheetViews>
    <sheetView zoomScale="85" zoomScaleNormal="85" workbookViewId="0">
      <selection activeCell="T48" sqref="T48"/>
    </sheetView>
  </sheetViews>
  <sheetFormatPr baseColWidth="10" defaultRowHeight="12.75" x14ac:dyDescent="0.2"/>
  <cols>
    <col min="1" max="1" width="1.7109375" customWidth="1"/>
    <col min="2" max="4" width="10.7109375" customWidth="1"/>
    <col min="5" max="5" width="1.7109375" customWidth="1"/>
    <col min="6" max="8" width="10.7109375" customWidth="1"/>
    <col min="9" max="9" width="1.7109375" customWidth="1"/>
    <col min="10" max="12" width="10.7109375" customWidth="1"/>
    <col min="13" max="13" width="1.7109375" customWidth="1"/>
    <col min="14" max="16" width="10.7109375" customWidth="1"/>
  </cols>
  <sheetData>
    <row r="1" spans="1:16" ht="20.25" customHeight="1" x14ac:dyDescent="0.3">
      <c r="A1" s="74"/>
      <c r="B1" s="84" t="s">
        <v>48</v>
      </c>
      <c r="C1" s="77"/>
      <c r="D1" s="77"/>
      <c r="E1" s="77"/>
      <c r="F1" s="77"/>
      <c r="G1" s="77"/>
      <c r="H1" s="77"/>
      <c r="I1" s="77"/>
      <c r="J1" s="77"/>
      <c r="K1" s="77"/>
      <c r="L1" s="77"/>
      <c r="M1" s="77"/>
      <c r="N1" s="77"/>
      <c r="O1" s="77"/>
      <c r="P1" s="77"/>
    </row>
    <row r="2" spans="1:16" ht="60.75" customHeight="1" x14ac:dyDescent="0.45">
      <c r="A2" s="74"/>
      <c r="B2" s="254" t="s">
        <v>134</v>
      </c>
      <c r="C2" s="254"/>
      <c r="D2" s="254"/>
      <c r="E2" s="254"/>
      <c r="F2" s="254"/>
      <c r="G2" s="254"/>
      <c r="H2" s="254"/>
      <c r="I2" s="254"/>
      <c r="J2" s="254"/>
      <c r="K2" s="255"/>
      <c r="L2" s="255"/>
      <c r="M2" s="255"/>
      <c r="N2" s="255"/>
      <c r="O2" s="255"/>
      <c r="P2" s="255"/>
    </row>
    <row r="3" spans="1:16" ht="33" customHeight="1" x14ac:dyDescent="0.2">
      <c r="A3" s="98"/>
    </row>
    <row r="4" spans="1:16" ht="23.25" customHeight="1" x14ac:dyDescent="0.2">
      <c r="B4" s="238" t="s">
        <v>95</v>
      </c>
      <c r="C4" s="238"/>
      <c r="D4" s="238"/>
      <c r="E4" s="238"/>
      <c r="F4" s="238"/>
      <c r="G4" s="238"/>
      <c r="H4" s="238"/>
      <c r="I4" s="238"/>
      <c r="J4" s="238"/>
      <c r="K4" s="238"/>
      <c r="L4" s="238"/>
      <c r="M4" s="238"/>
      <c r="N4" s="238"/>
      <c r="O4" s="238"/>
      <c r="P4" s="238"/>
    </row>
    <row r="5" spans="1:16" ht="9.75" customHeight="1" x14ac:dyDescent="0.2">
      <c r="B5" s="75"/>
      <c r="C5" s="75"/>
      <c r="D5" s="75"/>
      <c r="E5" s="76"/>
      <c r="F5" s="76"/>
      <c r="G5" s="76"/>
      <c r="H5" s="76"/>
      <c r="I5" s="76"/>
      <c r="J5" s="76"/>
      <c r="K5" s="76"/>
      <c r="L5" s="76"/>
      <c r="M5" s="76"/>
      <c r="N5" s="76"/>
      <c r="O5" s="76"/>
      <c r="P5" s="76"/>
    </row>
    <row r="6" spans="1:16" ht="91.5" customHeight="1" x14ac:dyDescent="0.2">
      <c r="A6" s="98"/>
      <c r="B6" s="256" t="s">
        <v>174</v>
      </c>
      <c r="C6" s="256"/>
      <c r="D6" s="256"/>
      <c r="E6" s="256"/>
      <c r="F6" s="256"/>
      <c r="G6" s="256"/>
      <c r="H6" s="256"/>
      <c r="I6" s="256"/>
      <c r="J6" s="256"/>
      <c r="K6" s="256"/>
      <c r="L6" s="256"/>
      <c r="M6" s="256"/>
      <c r="N6" s="256"/>
      <c r="O6" s="256"/>
      <c r="P6" s="256"/>
    </row>
    <row r="7" spans="1:16" ht="12" customHeight="1" x14ac:dyDescent="0.2"/>
    <row r="8" spans="1:16" ht="59.25" customHeight="1" x14ac:dyDescent="0.2">
      <c r="B8" s="257" t="s">
        <v>149</v>
      </c>
      <c r="C8" s="257"/>
      <c r="D8" s="257"/>
      <c r="E8" s="257"/>
      <c r="F8" s="257"/>
      <c r="G8" s="257"/>
      <c r="H8" s="257"/>
      <c r="I8" s="257"/>
      <c r="J8" s="257"/>
      <c r="K8" s="257"/>
      <c r="L8" s="257"/>
      <c r="M8" s="257"/>
      <c r="N8" s="257"/>
      <c r="O8" s="257"/>
      <c r="P8" s="257"/>
    </row>
    <row r="9" spans="1:16" ht="12" customHeight="1" x14ac:dyDescent="0.2"/>
    <row r="10" spans="1:16" ht="26.25" customHeight="1" x14ac:dyDescent="0.2">
      <c r="B10" s="241" t="s">
        <v>96</v>
      </c>
      <c r="C10" s="241"/>
      <c r="D10" s="241"/>
      <c r="F10" s="258" t="s">
        <v>162</v>
      </c>
      <c r="G10" s="258"/>
      <c r="H10" s="258"/>
      <c r="I10" s="258"/>
      <c r="J10" s="258"/>
      <c r="K10" s="258"/>
      <c r="L10" s="258"/>
      <c r="M10" s="258"/>
      <c r="N10" s="258"/>
      <c r="O10" s="258"/>
      <c r="P10" s="258"/>
    </row>
    <row r="11" spans="1:16" ht="18.75" customHeight="1" x14ac:dyDescent="0.2">
      <c r="C11" s="72"/>
      <c r="D11" s="72"/>
      <c r="F11" s="72"/>
      <c r="G11" s="72"/>
      <c r="H11" s="72"/>
      <c r="J11" s="72"/>
      <c r="K11" s="72"/>
      <c r="L11" s="72"/>
      <c r="N11" s="72"/>
      <c r="O11" s="72"/>
      <c r="P11" s="72"/>
    </row>
    <row r="12" spans="1:16" ht="23.25" customHeight="1" x14ac:dyDescent="0.2">
      <c r="B12" s="238" t="s">
        <v>49</v>
      </c>
      <c r="C12" s="238"/>
      <c r="D12" s="238"/>
      <c r="E12" s="238"/>
      <c r="F12" s="238"/>
      <c r="G12" s="238"/>
      <c r="H12" s="238"/>
      <c r="I12" s="238"/>
      <c r="J12" s="238"/>
      <c r="K12" s="238"/>
      <c r="L12" s="238"/>
      <c r="M12" s="238"/>
      <c r="N12" s="238"/>
      <c r="O12" s="238"/>
      <c r="P12" s="238"/>
    </row>
    <row r="13" spans="1:16" ht="9.75" customHeight="1" x14ac:dyDescent="0.2">
      <c r="B13" s="75"/>
      <c r="C13" s="75"/>
      <c r="D13" s="75"/>
      <c r="E13" s="76"/>
      <c r="F13" s="76"/>
      <c r="G13" s="76"/>
      <c r="H13" s="76"/>
      <c r="I13" s="76"/>
      <c r="J13" s="76"/>
      <c r="K13" s="76"/>
      <c r="L13" s="76"/>
      <c r="M13" s="76"/>
      <c r="N13" s="76"/>
      <c r="O13" s="76"/>
      <c r="P13" s="76"/>
    </row>
    <row r="14" spans="1:16" ht="9.75" customHeight="1" x14ac:dyDescent="0.2">
      <c r="B14" s="250"/>
      <c r="C14" s="250"/>
      <c r="D14" s="83"/>
      <c r="E14" s="83"/>
      <c r="F14" s="83"/>
      <c r="G14" s="83"/>
      <c r="H14" s="83"/>
      <c r="I14" s="80"/>
      <c r="J14" s="250"/>
      <c r="K14" s="250"/>
      <c r="L14" s="82"/>
      <c r="M14" s="82"/>
      <c r="N14" s="82"/>
      <c r="O14" s="82"/>
      <c r="P14" s="82"/>
    </row>
    <row r="15" spans="1:16" ht="19.5" customHeight="1" x14ac:dyDescent="0.2">
      <c r="B15" s="251" t="s">
        <v>50</v>
      </c>
      <c r="C15" s="251"/>
      <c r="D15" s="251"/>
      <c r="E15" s="251"/>
      <c r="F15" s="251"/>
      <c r="G15" s="251"/>
      <c r="H15" s="251"/>
      <c r="I15" s="79"/>
      <c r="J15" s="251" t="s">
        <v>51</v>
      </c>
      <c r="K15" s="251"/>
      <c r="L15" s="251"/>
      <c r="M15" s="251"/>
      <c r="N15" s="251"/>
      <c r="O15" s="251"/>
      <c r="P15" s="251"/>
    </row>
    <row r="16" spans="1:16" ht="15.75" customHeight="1" x14ac:dyDescent="0.2">
      <c r="B16" s="252" t="s">
        <v>163</v>
      </c>
      <c r="C16" s="253"/>
      <c r="D16" s="253"/>
      <c r="E16" s="253"/>
      <c r="F16" s="253"/>
      <c r="G16" s="253"/>
      <c r="H16" s="253"/>
      <c r="I16" s="79"/>
      <c r="J16" s="252" t="s">
        <v>97</v>
      </c>
      <c r="K16" s="253"/>
      <c r="L16" s="253"/>
      <c r="M16" s="253"/>
      <c r="N16" s="253"/>
      <c r="O16" s="253"/>
      <c r="P16" s="253"/>
    </row>
    <row r="17" spans="1:16" ht="39.6" customHeight="1" x14ac:dyDescent="0.2">
      <c r="B17" s="253"/>
      <c r="C17" s="253"/>
      <c r="D17" s="253"/>
      <c r="E17" s="253"/>
      <c r="F17" s="253"/>
      <c r="G17" s="253"/>
      <c r="H17" s="253"/>
      <c r="I17" s="79"/>
      <c r="J17" s="253"/>
      <c r="K17" s="253"/>
      <c r="L17" s="253"/>
      <c r="M17" s="253"/>
      <c r="N17" s="253"/>
      <c r="O17" s="253"/>
      <c r="P17" s="253"/>
    </row>
    <row r="18" spans="1:16" ht="6" customHeight="1" x14ac:dyDescent="0.2">
      <c r="B18" s="250"/>
      <c r="C18" s="250"/>
      <c r="D18" s="83"/>
      <c r="E18" s="83"/>
      <c r="F18" s="83"/>
      <c r="G18" s="83"/>
      <c r="H18" s="83"/>
      <c r="I18" s="80"/>
      <c r="J18" s="250"/>
      <c r="K18" s="250"/>
      <c r="L18" s="82"/>
      <c r="M18" s="82"/>
      <c r="N18" s="82"/>
      <c r="O18" s="82"/>
      <c r="P18" s="82"/>
    </row>
    <row r="19" spans="1:16" ht="18.75" customHeight="1" x14ac:dyDescent="0.2">
      <c r="A19" s="13"/>
      <c r="B19" s="78"/>
      <c r="C19" s="78"/>
      <c r="D19" s="78"/>
      <c r="E19" s="78"/>
      <c r="F19" s="78"/>
      <c r="G19" s="78"/>
      <c r="H19" s="78"/>
      <c r="I19" s="78"/>
      <c r="J19" s="78"/>
      <c r="K19" s="78"/>
      <c r="L19" s="78"/>
      <c r="M19" s="78"/>
      <c r="N19" s="78"/>
      <c r="O19" s="78"/>
      <c r="P19" s="78"/>
    </row>
    <row r="20" spans="1:16" ht="23.25" customHeight="1" x14ac:dyDescent="0.2">
      <c r="B20" s="238" t="s">
        <v>60</v>
      </c>
      <c r="C20" s="238"/>
      <c r="D20" s="238"/>
      <c r="E20" s="238"/>
      <c r="F20" s="238"/>
      <c r="G20" s="238"/>
      <c r="H20" s="238"/>
      <c r="I20" s="238"/>
      <c r="J20" s="238"/>
      <c r="K20" s="238"/>
      <c r="L20" s="238"/>
      <c r="M20" s="238"/>
      <c r="N20" s="238"/>
      <c r="O20" s="238"/>
      <c r="P20" s="238"/>
    </row>
    <row r="21" spans="1:16" ht="9.75" customHeight="1" x14ac:dyDescent="0.2">
      <c r="B21" s="234"/>
      <c r="C21" s="234"/>
      <c r="D21" s="80"/>
      <c r="E21" s="80"/>
      <c r="F21" s="80"/>
      <c r="G21" s="80"/>
      <c r="H21" s="80"/>
      <c r="I21" s="80"/>
      <c r="J21" s="234"/>
      <c r="K21" s="234"/>
      <c r="L21" s="79"/>
      <c r="M21" s="79"/>
      <c r="N21" s="79"/>
      <c r="O21" s="79"/>
      <c r="P21" s="79"/>
    </row>
    <row r="22" spans="1:16" ht="27" customHeight="1" x14ac:dyDescent="0.2">
      <c r="B22" s="248" t="s">
        <v>108</v>
      </c>
      <c r="C22" s="249"/>
      <c r="D22" s="249"/>
      <c r="E22" s="249"/>
      <c r="F22" s="249"/>
      <c r="G22" s="249"/>
      <c r="H22" s="249"/>
      <c r="I22" s="249"/>
      <c r="J22" s="249"/>
      <c r="K22" s="249"/>
      <c r="L22" s="249"/>
      <c r="M22" s="249"/>
      <c r="N22" s="249"/>
      <c r="O22" s="249"/>
      <c r="P22" s="249"/>
    </row>
    <row r="23" spans="1:16" ht="9.75" customHeight="1" x14ac:dyDescent="0.2">
      <c r="B23" s="234"/>
      <c r="C23" s="234"/>
      <c r="D23" s="80"/>
      <c r="E23" s="80"/>
      <c r="F23" s="80"/>
      <c r="G23" s="80"/>
      <c r="H23" s="80"/>
      <c r="I23" s="80"/>
      <c r="J23" s="234"/>
      <c r="K23" s="234"/>
      <c r="L23" s="79"/>
      <c r="M23" s="79"/>
      <c r="N23" s="79"/>
      <c r="O23" s="79"/>
      <c r="P23" s="79"/>
    </row>
    <row r="24" spans="1:16" ht="9.75" customHeight="1" x14ac:dyDescent="0.2">
      <c r="B24" s="235"/>
      <c r="C24" s="235"/>
      <c r="D24" s="81"/>
      <c r="E24" s="81"/>
      <c r="F24" s="81"/>
      <c r="G24" s="81"/>
      <c r="H24" s="81"/>
      <c r="I24" s="80"/>
      <c r="J24" s="235"/>
      <c r="K24" s="235"/>
      <c r="L24" s="121"/>
      <c r="M24" s="121"/>
      <c r="N24" s="121"/>
      <c r="O24" s="121"/>
      <c r="P24" s="121"/>
    </row>
    <row r="25" spans="1:16" ht="18.75" customHeight="1" x14ac:dyDescent="0.2">
      <c r="B25" s="247" t="s">
        <v>98</v>
      </c>
      <c r="C25" s="247"/>
      <c r="D25" s="247"/>
      <c r="E25" s="247"/>
      <c r="F25" s="247"/>
      <c r="G25" s="247"/>
      <c r="H25" s="247"/>
      <c r="I25" s="79"/>
      <c r="J25" s="247" t="s">
        <v>100</v>
      </c>
      <c r="K25" s="247"/>
      <c r="L25" s="247"/>
      <c r="M25" s="247"/>
      <c r="N25" s="247"/>
      <c r="O25" s="247"/>
      <c r="P25" s="247"/>
    </row>
    <row r="26" spans="1:16" ht="15" customHeight="1" x14ac:dyDescent="0.2">
      <c r="B26" s="235" t="s">
        <v>99</v>
      </c>
      <c r="C26" s="236"/>
      <c r="D26" s="236"/>
      <c r="E26" s="236"/>
      <c r="F26" s="236"/>
      <c r="G26" s="236"/>
      <c r="H26" s="236"/>
      <c r="I26" s="79"/>
      <c r="J26" s="237" t="s">
        <v>101</v>
      </c>
      <c r="K26" s="236"/>
      <c r="L26" s="236"/>
      <c r="M26" s="236"/>
      <c r="N26" s="236"/>
      <c r="O26" s="236"/>
      <c r="P26" s="236"/>
    </row>
    <row r="27" spans="1:16" ht="27.75" customHeight="1" x14ac:dyDescent="0.2">
      <c r="B27" s="236"/>
      <c r="C27" s="236"/>
      <c r="D27" s="236"/>
      <c r="E27" s="236"/>
      <c r="F27" s="236"/>
      <c r="G27" s="236"/>
      <c r="H27" s="236"/>
      <c r="I27" s="79"/>
      <c r="J27" s="236"/>
      <c r="K27" s="236"/>
      <c r="L27" s="236"/>
      <c r="M27" s="236"/>
      <c r="N27" s="236"/>
      <c r="O27" s="236"/>
      <c r="P27" s="236"/>
    </row>
    <row r="28" spans="1:16" ht="6" customHeight="1" x14ac:dyDescent="0.2">
      <c r="B28" s="235"/>
      <c r="C28" s="235"/>
      <c r="D28" s="81"/>
      <c r="E28" s="81"/>
      <c r="F28" s="81"/>
      <c r="G28" s="81"/>
      <c r="H28" s="81"/>
      <c r="I28" s="80"/>
      <c r="J28" s="235"/>
      <c r="K28" s="235"/>
      <c r="L28" s="121"/>
      <c r="M28" s="121"/>
      <c r="N28" s="121"/>
      <c r="O28" s="121"/>
      <c r="P28" s="121"/>
    </row>
    <row r="29" spans="1:16" ht="19.350000000000001" customHeight="1" x14ac:dyDescent="0.2">
      <c r="B29" s="79"/>
      <c r="C29" s="79"/>
      <c r="D29" s="80"/>
      <c r="E29" s="80"/>
      <c r="F29" s="80"/>
      <c r="G29" s="80"/>
      <c r="H29" s="80"/>
      <c r="I29" s="80"/>
      <c r="J29" s="79"/>
      <c r="K29" s="79"/>
      <c r="L29" s="79"/>
      <c r="M29" s="79"/>
      <c r="N29" s="79"/>
      <c r="O29" s="79"/>
      <c r="P29" s="79"/>
    </row>
    <row r="30" spans="1:16" ht="23.25" customHeight="1" x14ac:dyDescent="0.2">
      <c r="B30" s="238" t="s">
        <v>102</v>
      </c>
      <c r="C30" s="238"/>
      <c r="D30" s="238"/>
      <c r="E30" s="238"/>
      <c r="F30" s="238"/>
      <c r="G30" s="238"/>
      <c r="H30" s="238"/>
      <c r="I30" s="238"/>
      <c r="J30" s="238"/>
      <c r="K30" s="238"/>
      <c r="L30" s="238"/>
      <c r="M30" s="238"/>
      <c r="N30" s="238"/>
      <c r="O30" s="238"/>
      <c r="P30" s="238"/>
    </row>
    <row r="31" spans="1:16" ht="9.75" customHeight="1" x14ac:dyDescent="0.2">
      <c r="B31" s="234"/>
      <c r="C31" s="234"/>
      <c r="D31" s="80"/>
      <c r="E31" s="80"/>
      <c r="F31" s="80"/>
      <c r="G31" s="80"/>
      <c r="H31" s="80"/>
      <c r="I31" s="80"/>
      <c r="J31" s="234"/>
      <c r="K31" s="234"/>
      <c r="L31" s="79"/>
      <c r="M31" s="79"/>
      <c r="N31" s="79"/>
      <c r="O31" s="79"/>
      <c r="P31" s="79"/>
    </row>
    <row r="32" spans="1:16" ht="23.25" customHeight="1" x14ac:dyDescent="0.2">
      <c r="B32" s="233" t="s">
        <v>57</v>
      </c>
      <c r="C32" s="233"/>
      <c r="D32" s="233"/>
      <c r="E32" s="233"/>
      <c r="F32" s="233"/>
      <c r="G32" s="233"/>
      <c r="H32" s="233"/>
      <c r="I32" s="86"/>
      <c r="J32" s="233" t="s">
        <v>58</v>
      </c>
      <c r="K32" s="233"/>
      <c r="L32" s="233"/>
      <c r="M32" s="233"/>
      <c r="N32" s="233"/>
      <c r="O32" s="233"/>
      <c r="P32" s="233"/>
    </row>
    <row r="33" spans="2:24" ht="9.75" customHeight="1" x14ac:dyDescent="0.2">
      <c r="B33" s="234"/>
      <c r="C33" s="234"/>
      <c r="D33" s="80"/>
      <c r="E33" s="80"/>
      <c r="F33" s="80"/>
      <c r="G33" s="80"/>
      <c r="H33" s="80"/>
      <c r="I33" s="80"/>
      <c r="J33" s="234"/>
      <c r="K33" s="234"/>
      <c r="L33" s="79"/>
      <c r="M33" s="79"/>
      <c r="N33" s="79"/>
      <c r="O33" s="79"/>
      <c r="P33" s="79"/>
    </row>
    <row r="34" spans="2:24" ht="35.25" customHeight="1" x14ac:dyDescent="0.2">
      <c r="B34" s="232" t="s">
        <v>1</v>
      </c>
      <c r="C34" s="232"/>
      <c r="D34" s="232"/>
      <c r="E34" s="232"/>
      <c r="F34" s="232"/>
      <c r="G34" s="232"/>
      <c r="H34" s="232"/>
      <c r="I34" s="78"/>
      <c r="J34" s="232" t="s">
        <v>104</v>
      </c>
      <c r="K34" s="232"/>
      <c r="L34" s="232"/>
      <c r="M34" s="232"/>
      <c r="N34" s="232"/>
      <c r="O34" s="232"/>
      <c r="P34" s="232"/>
      <c r="Q34" s="85"/>
      <c r="R34" s="85"/>
      <c r="S34" s="85"/>
      <c r="T34" s="85"/>
      <c r="U34" s="85"/>
      <c r="V34" s="85"/>
      <c r="W34" s="85"/>
      <c r="X34" s="85"/>
    </row>
    <row r="35" spans="2:24" ht="12" customHeight="1" x14ac:dyDescent="0.2">
      <c r="B35" s="78"/>
      <c r="C35" s="78"/>
      <c r="D35" s="78"/>
      <c r="E35" s="78"/>
      <c r="F35" s="78"/>
      <c r="G35" s="78"/>
      <c r="H35" s="78"/>
      <c r="I35" s="78"/>
      <c r="J35" s="245" t="s">
        <v>173</v>
      </c>
      <c r="K35" s="245"/>
      <c r="L35" s="245"/>
      <c r="M35" s="245"/>
      <c r="N35" s="245"/>
      <c r="O35" s="245"/>
      <c r="P35" s="245"/>
      <c r="Q35" s="85"/>
      <c r="R35" s="85"/>
      <c r="S35" s="85"/>
      <c r="T35" s="85"/>
      <c r="U35" s="85"/>
      <c r="V35" s="85"/>
      <c r="W35" s="85"/>
      <c r="X35" s="85"/>
    </row>
    <row r="36" spans="2:24" ht="7.7" customHeight="1" x14ac:dyDescent="0.2">
      <c r="B36" s="232" t="s">
        <v>33</v>
      </c>
      <c r="C36" s="232"/>
      <c r="D36" s="232"/>
      <c r="E36" s="232"/>
      <c r="F36" s="232"/>
      <c r="G36" s="232"/>
      <c r="H36" s="232"/>
      <c r="I36" s="78"/>
      <c r="J36" s="245"/>
      <c r="K36" s="245"/>
      <c r="L36" s="245"/>
      <c r="M36" s="245"/>
      <c r="N36" s="245"/>
      <c r="O36" s="245"/>
      <c r="P36" s="245"/>
      <c r="Q36" s="85"/>
      <c r="R36" s="85"/>
      <c r="S36" s="85"/>
      <c r="T36" s="85"/>
      <c r="U36" s="85"/>
      <c r="V36" s="85"/>
      <c r="W36" s="85"/>
      <c r="X36" s="85"/>
    </row>
    <row r="37" spans="2:24" ht="17.45" customHeight="1" x14ac:dyDescent="0.2">
      <c r="B37" s="232"/>
      <c r="C37" s="232"/>
      <c r="D37" s="232"/>
      <c r="E37" s="232"/>
      <c r="F37" s="232"/>
      <c r="G37" s="232"/>
      <c r="H37" s="232"/>
      <c r="I37" s="78"/>
      <c r="J37" s="245"/>
      <c r="K37" s="245"/>
      <c r="L37" s="245"/>
      <c r="M37" s="245"/>
      <c r="N37" s="245"/>
      <c r="O37" s="245"/>
      <c r="P37" s="245"/>
      <c r="Q37" s="85"/>
      <c r="R37" s="85"/>
      <c r="S37" s="85"/>
      <c r="T37" s="85"/>
      <c r="U37" s="85"/>
      <c r="V37" s="85"/>
      <c r="W37" s="85"/>
      <c r="X37" s="85"/>
    </row>
    <row r="38" spans="2:24" ht="11.25" customHeight="1" x14ac:dyDescent="0.2">
      <c r="B38" s="232"/>
      <c r="C38" s="232"/>
      <c r="D38" s="232"/>
      <c r="E38" s="232"/>
      <c r="F38" s="232"/>
      <c r="G38" s="232"/>
      <c r="H38" s="232"/>
      <c r="I38" s="78"/>
      <c r="J38" s="245"/>
      <c r="K38" s="245"/>
      <c r="L38" s="245"/>
      <c r="M38" s="245"/>
      <c r="N38" s="245"/>
      <c r="O38" s="245"/>
      <c r="P38" s="245"/>
      <c r="Q38" s="85"/>
      <c r="R38" s="85"/>
      <c r="S38" s="85"/>
      <c r="T38" s="85"/>
      <c r="U38" s="85"/>
      <c r="V38" s="85"/>
      <c r="W38" s="85"/>
      <c r="X38" s="85"/>
    </row>
    <row r="39" spans="2:24" ht="9.75" customHeight="1" x14ac:dyDescent="0.2">
      <c r="B39" s="80"/>
      <c r="C39" s="80"/>
      <c r="D39" s="80"/>
      <c r="E39" s="80"/>
      <c r="F39" s="80"/>
      <c r="G39" s="80"/>
      <c r="H39" s="80"/>
      <c r="I39" s="80"/>
      <c r="J39" s="245"/>
      <c r="K39" s="245"/>
      <c r="L39" s="245"/>
      <c r="M39" s="245"/>
      <c r="N39" s="245"/>
      <c r="O39" s="245"/>
      <c r="P39" s="245"/>
      <c r="Q39" s="85"/>
      <c r="R39" s="85"/>
      <c r="S39" s="85"/>
      <c r="T39" s="85"/>
      <c r="U39" s="85"/>
      <c r="V39" s="85"/>
      <c r="W39" s="85"/>
      <c r="X39" s="85"/>
    </row>
    <row r="40" spans="2:24" ht="9" customHeight="1" x14ac:dyDescent="0.2">
      <c r="B40" s="80"/>
      <c r="C40" s="80"/>
      <c r="D40" s="78"/>
      <c r="E40" s="78"/>
      <c r="F40" s="78"/>
      <c r="G40" s="78"/>
      <c r="H40" s="78"/>
      <c r="I40" s="78"/>
      <c r="J40" s="245"/>
      <c r="K40" s="245"/>
      <c r="L40" s="245"/>
      <c r="M40" s="245"/>
      <c r="N40" s="245"/>
      <c r="O40" s="245"/>
      <c r="P40" s="245"/>
      <c r="Q40" s="85"/>
      <c r="R40" s="85"/>
      <c r="S40" s="85"/>
      <c r="T40" s="85"/>
      <c r="U40" s="85"/>
      <c r="V40" s="85"/>
      <c r="W40" s="85"/>
      <c r="X40" s="85"/>
    </row>
    <row r="41" spans="2:24" ht="23.25" customHeight="1" x14ac:dyDescent="0.2">
      <c r="B41" s="244"/>
      <c r="C41" s="246" t="s">
        <v>105</v>
      </c>
      <c r="D41" s="246"/>
      <c r="E41" s="246"/>
      <c r="F41" s="246"/>
      <c r="G41" s="246"/>
      <c r="H41" s="246"/>
      <c r="I41" s="78"/>
      <c r="J41" s="245"/>
      <c r="K41" s="245"/>
      <c r="L41" s="245"/>
      <c r="M41" s="245"/>
      <c r="N41" s="245"/>
      <c r="O41" s="245"/>
      <c r="P41" s="245"/>
      <c r="Q41" s="85"/>
      <c r="R41" s="85"/>
      <c r="S41" s="85"/>
      <c r="T41" s="85"/>
      <c r="U41" s="85"/>
      <c r="V41" s="85"/>
      <c r="W41" s="85"/>
      <c r="X41" s="85"/>
    </row>
    <row r="42" spans="2:24" ht="21" customHeight="1" x14ac:dyDescent="0.2">
      <c r="B42" s="244"/>
      <c r="C42" s="246"/>
      <c r="D42" s="246"/>
      <c r="E42" s="246"/>
      <c r="F42" s="246"/>
      <c r="G42" s="246"/>
      <c r="H42" s="246"/>
      <c r="I42" s="78"/>
      <c r="J42" s="245"/>
      <c r="K42" s="245"/>
      <c r="L42" s="245"/>
      <c r="M42" s="245"/>
      <c r="N42" s="245"/>
      <c r="O42" s="245"/>
      <c r="P42" s="245"/>
      <c r="Q42" s="85"/>
      <c r="R42" s="85"/>
      <c r="S42" s="85"/>
      <c r="T42" s="85"/>
      <c r="U42" s="85"/>
      <c r="V42" s="85"/>
      <c r="W42" s="85"/>
      <c r="X42" s="85"/>
    </row>
    <row r="43" spans="2:24" ht="46.5" customHeight="1" x14ac:dyDescent="0.2">
      <c r="B43" s="244"/>
      <c r="C43" s="246"/>
      <c r="D43" s="246"/>
      <c r="E43" s="246"/>
      <c r="F43" s="246"/>
      <c r="G43" s="246"/>
      <c r="H43" s="246"/>
      <c r="I43" s="78"/>
      <c r="J43" s="245"/>
      <c r="K43" s="245"/>
      <c r="L43" s="245"/>
      <c r="M43" s="245"/>
      <c r="N43" s="245"/>
      <c r="O43" s="245"/>
      <c r="P43" s="245"/>
      <c r="Q43" s="85"/>
      <c r="R43" s="85"/>
      <c r="S43" s="85"/>
      <c r="T43" s="85"/>
      <c r="U43" s="85"/>
      <c r="V43" s="85"/>
      <c r="W43" s="85"/>
      <c r="X43" s="85"/>
    </row>
    <row r="44" spans="2:24" ht="9.75" customHeight="1" x14ac:dyDescent="0.2">
      <c r="B44" s="244"/>
      <c r="C44" s="246"/>
      <c r="D44" s="246"/>
      <c r="E44" s="246"/>
      <c r="F44" s="246"/>
      <c r="G44" s="246"/>
      <c r="H44" s="246"/>
      <c r="I44" s="80"/>
      <c r="J44" s="126"/>
      <c r="K44" s="126"/>
      <c r="L44" s="126"/>
      <c r="M44" s="126"/>
      <c r="N44" s="126"/>
      <c r="O44" s="126"/>
      <c r="P44" s="126"/>
      <c r="Q44" s="85"/>
      <c r="R44" s="85"/>
      <c r="S44" s="85"/>
      <c r="T44" s="85"/>
      <c r="U44" s="85"/>
      <c r="V44" s="85"/>
      <c r="W44" s="85"/>
      <c r="X44" s="85"/>
    </row>
    <row r="45" spans="2:24" ht="18.75" customHeight="1" x14ac:dyDescent="0.2">
      <c r="B45" s="123"/>
      <c r="C45" s="124"/>
      <c r="D45" s="124"/>
      <c r="E45" s="124"/>
      <c r="F45" s="124"/>
      <c r="G45" s="124"/>
      <c r="H45" s="124"/>
      <c r="I45" s="80"/>
      <c r="J45" s="125"/>
      <c r="K45" s="125"/>
      <c r="L45" s="125"/>
      <c r="M45" s="125"/>
      <c r="N45" s="125"/>
      <c r="O45" s="125"/>
      <c r="P45" s="125"/>
      <c r="Q45" s="85"/>
      <c r="R45" s="85"/>
      <c r="S45" s="85"/>
      <c r="T45" s="85"/>
      <c r="U45" s="85"/>
      <c r="V45" s="85"/>
      <c r="W45" s="85"/>
      <c r="X45" s="85"/>
    </row>
    <row r="46" spans="2:24" ht="23.25" customHeight="1" x14ac:dyDescent="0.2">
      <c r="B46" s="238" t="s">
        <v>175</v>
      </c>
      <c r="C46" s="238"/>
      <c r="D46" s="238"/>
      <c r="E46" s="238"/>
      <c r="F46" s="238"/>
      <c r="G46" s="238"/>
      <c r="H46" s="238"/>
      <c r="I46" s="238"/>
      <c r="J46" s="238"/>
      <c r="K46" s="238"/>
      <c r="L46" s="238"/>
      <c r="M46" s="238"/>
      <c r="N46" s="238"/>
      <c r="O46" s="238"/>
      <c r="P46" s="238"/>
      <c r="Q46" s="85"/>
      <c r="R46" s="85"/>
      <c r="S46" s="85"/>
      <c r="T46" s="85"/>
      <c r="U46" s="85"/>
      <c r="V46" s="85"/>
      <c r="W46" s="85"/>
      <c r="X46" s="85"/>
    </row>
    <row r="47" spans="2:24" ht="9.75" customHeight="1" x14ac:dyDescent="0.2">
      <c r="B47" s="234"/>
      <c r="C47" s="234"/>
      <c r="D47" s="80"/>
      <c r="E47" s="80"/>
      <c r="F47" s="80"/>
      <c r="G47" s="80"/>
      <c r="H47" s="80"/>
      <c r="I47" s="80"/>
      <c r="J47" s="234"/>
      <c r="K47" s="234"/>
      <c r="L47" s="79"/>
      <c r="M47" s="79"/>
      <c r="N47" s="79"/>
      <c r="O47" s="79"/>
      <c r="P47" s="79"/>
      <c r="Q47" s="85"/>
      <c r="R47" s="85"/>
      <c r="S47" s="85"/>
      <c r="T47" s="85"/>
      <c r="U47" s="85"/>
      <c r="V47" s="85"/>
      <c r="W47" s="85"/>
      <c r="X47" s="85"/>
    </row>
    <row r="48" spans="2:24" ht="156.75" customHeight="1" x14ac:dyDescent="0.2">
      <c r="B48" s="230" t="s">
        <v>176</v>
      </c>
      <c r="C48" s="230"/>
      <c r="D48" s="230"/>
      <c r="E48" s="230"/>
      <c r="F48" s="230"/>
      <c r="G48" s="230"/>
      <c r="H48" s="230"/>
      <c r="I48" s="230"/>
      <c r="J48" s="230"/>
      <c r="K48" s="230"/>
      <c r="L48" s="230"/>
      <c r="M48" s="230"/>
      <c r="N48" s="230"/>
      <c r="O48" s="230"/>
      <c r="P48" s="230"/>
      <c r="Q48" s="85"/>
      <c r="R48" s="85"/>
      <c r="S48" s="85"/>
      <c r="T48" s="85"/>
      <c r="U48" s="85"/>
      <c r="V48" s="85"/>
      <c r="W48" s="85"/>
      <c r="X48" s="85"/>
    </row>
    <row r="49" spans="2:24" ht="12.75" customHeight="1" x14ac:dyDescent="0.2">
      <c r="B49" s="129"/>
      <c r="C49" s="124"/>
      <c r="D49" s="124"/>
      <c r="E49" s="124"/>
      <c r="F49" s="124"/>
      <c r="G49" s="124"/>
      <c r="H49" s="124"/>
      <c r="I49" s="80"/>
      <c r="J49" s="125"/>
      <c r="K49" s="125"/>
      <c r="L49" s="125"/>
      <c r="M49" s="125"/>
      <c r="N49" s="125"/>
      <c r="O49" s="125"/>
      <c r="P49" s="125"/>
      <c r="Q49" s="85"/>
      <c r="R49" s="85"/>
      <c r="S49" s="85"/>
      <c r="T49" s="85"/>
      <c r="U49" s="85"/>
      <c r="V49" s="85"/>
      <c r="W49" s="85"/>
      <c r="X49" s="85"/>
    </row>
    <row r="50" spans="2:24" ht="89.25" customHeight="1" x14ac:dyDescent="0.2">
      <c r="B50" s="231" t="s">
        <v>177</v>
      </c>
      <c r="C50" s="231"/>
      <c r="D50" s="231"/>
      <c r="E50" s="231"/>
      <c r="F50" s="231"/>
      <c r="G50" s="231"/>
      <c r="H50" s="231"/>
      <c r="I50" s="130"/>
      <c r="J50" s="231" t="s">
        <v>107</v>
      </c>
      <c r="K50" s="231"/>
      <c r="L50" s="231"/>
      <c r="M50" s="231"/>
      <c r="N50" s="231"/>
      <c r="O50" s="231"/>
      <c r="P50" s="231"/>
      <c r="Q50" s="85"/>
      <c r="R50" s="85"/>
      <c r="S50" s="85"/>
      <c r="T50" s="85"/>
      <c r="U50" s="85"/>
      <c r="V50" s="85"/>
      <c r="W50" s="85"/>
      <c r="X50" s="85"/>
    </row>
    <row r="51" spans="2:24" ht="18.75" customHeight="1" x14ac:dyDescent="0.2">
      <c r="B51" s="78"/>
      <c r="C51" s="78"/>
      <c r="D51" s="78"/>
      <c r="E51" s="78"/>
      <c r="F51" s="78"/>
      <c r="G51" s="78"/>
      <c r="H51" s="78"/>
      <c r="I51" s="78"/>
      <c r="J51" s="78"/>
      <c r="K51" s="78"/>
      <c r="L51" s="78"/>
      <c r="M51" s="78"/>
      <c r="N51" s="78"/>
      <c r="O51" s="78"/>
      <c r="P51" s="78"/>
      <c r="R51" s="85"/>
      <c r="S51" s="85"/>
      <c r="T51" s="85"/>
      <c r="U51" s="85"/>
      <c r="V51" s="85"/>
      <c r="W51" s="85"/>
      <c r="X51" s="85"/>
    </row>
    <row r="52" spans="2:24" ht="17.25" x14ac:dyDescent="0.2">
      <c r="B52" s="238" t="s">
        <v>59</v>
      </c>
      <c r="C52" s="238"/>
      <c r="D52" s="238"/>
      <c r="E52" s="238"/>
      <c r="F52" s="238"/>
      <c r="G52" s="238"/>
      <c r="H52" s="238"/>
      <c r="I52" s="238"/>
      <c r="J52" s="238"/>
      <c r="K52" s="238"/>
      <c r="L52" s="238"/>
      <c r="M52" s="238"/>
      <c r="N52" s="238"/>
      <c r="O52" s="238"/>
      <c r="P52" s="238"/>
    </row>
    <row r="53" spans="2:24" ht="10.35" customHeight="1" x14ac:dyDescent="0.2">
      <c r="B53" s="13"/>
    </row>
    <row r="54" spans="2:24" ht="127.5" customHeight="1" x14ac:dyDescent="0.2">
      <c r="B54" s="242" t="s">
        <v>109</v>
      </c>
      <c r="C54" s="242"/>
      <c r="D54" s="242"/>
      <c r="E54" s="242"/>
      <c r="F54" s="242"/>
      <c r="G54" s="242"/>
      <c r="H54" s="242"/>
      <c r="I54" s="87"/>
      <c r="J54" s="242" t="s">
        <v>62</v>
      </c>
      <c r="K54" s="242"/>
      <c r="L54" s="242"/>
      <c r="M54" s="242"/>
      <c r="N54" s="242"/>
      <c r="O54" s="242"/>
      <c r="P54" s="242"/>
    </row>
    <row r="55" spans="2:24" ht="19.5" customHeight="1" x14ac:dyDescent="0.2">
      <c r="B55" s="13"/>
    </row>
    <row r="56" spans="2:24" ht="15.75" x14ac:dyDescent="0.25">
      <c r="B56" s="228" t="s">
        <v>152</v>
      </c>
      <c r="C56" s="228"/>
      <c r="D56" s="228"/>
      <c r="E56" s="228"/>
      <c r="F56" s="228"/>
      <c r="G56" s="228"/>
      <c r="H56" s="228"/>
      <c r="I56" s="214"/>
      <c r="J56" s="229" t="s">
        <v>165</v>
      </c>
      <c r="K56" s="229"/>
      <c r="L56" s="229"/>
      <c r="M56" s="229"/>
      <c r="N56" s="229"/>
      <c r="O56" s="229"/>
      <c r="P56" s="229"/>
    </row>
    <row r="63" spans="2:24" ht="23.25" hidden="1" customHeight="1" x14ac:dyDescent="0.2">
      <c r="B63" s="238" t="s">
        <v>52</v>
      </c>
      <c r="C63" s="238"/>
      <c r="D63" s="238"/>
      <c r="E63" s="238"/>
      <c r="F63" s="238"/>
      <c r="G63" s="238"/>
      <c r="H63" s="238"/>
      <c r="I63" s="238"/>
      <c r="J63" s="238"/>
      <c r="K63" s="238"/>
      <c r="L63" s="238"/>
      <c r="M63" s="238"/>
      <c r="N63" s="238"/>
      <c r="O63" s="238"/>
      <c r="P63" s="238"/>
    </row>
    <row r="64" spans="2:24" ht="23.25" hidden="1" customHeight="1" x14ac:dyDescent="0.2">
      <c r="B64" s="78"/>
      <c r="C64" s="78"/>
      <c r="D64" s="78"/>
      <c r="E64" s="78"/>
      <c r="F64" s="78"/>
      <c r="G64" s="78"/>
      <c r="H64" s="78"/>
      <c r="I64" s="78"/>
      <c r="J64" s="78"/>
      <c r="K64" s="78"/>
      <c r="L64" s="78"/>
      <c r="M64" s="78"/>
      <c r="N64" s="78"/>
      <c r="O64" s="78"/>
      <c r="P64" s="78"/>
    </row>
    <row r="65" spans="2:16" ht="23.25" hidden="1" customHeight="1" x14ac:dyDescent="0.2">
      <c r="B65" s="78"/>
      <c r="C65" s="239" t="s">
        <v>53</v>
      </c>
      <c r="D65" s="240"/>
      <c r="E65" s="240"/>
      <c r="F65" s="240"/>
      <c r="G65" s="240"/>
      <c r="H65" s="240"/>
      <c r="I65" s="78"/>
      <c r="J65" s="78"/>
      <c r="K65" s="78"/>
      <c r="L65" s="78"/>
      <c r="M65" s="78"/>
      <c r="N65" s="78"/>
      <c r="O65" s="78"/>
      <c r="P65" s="78"/>
    </row>
    <row r="66" spans="2:16" ht="23.25" hidden="1" customHeight="1" x14ac:dyDescent="0.2">
      <c r="B66" s="78"/>
      <c r="C66" s="240"/>
      <c r="D66" s="240"/>
      <c r="E66" s="240"/>
      <c r="F66" s="240"/>
      <c r="G66" s="240"/>
      <c r="H66" s="240"/>
      <c r="I66" s="78"/>
      <c r="J66" s="78"/>
      <c r="K66" s="78"/>
      <c r="L66" s="78"/>
      <c r="M66" s="78"/>
      <c r="N66" s="78"/>
      <c r="O66" s="78"/>
      <c r="P66" s="78"/>
    </row>
    <row r="67" spans="2:16" ht="23.25" hidden="1" customHeight="1" x14ac:dyDescent="0.2">
      <c r="B67" s="78"/>
      <c r="C67" s="78"/>
      <c r="D67" s="78"/>
      <c r="E67" s="78"/>
      <c r="F67" s="78"/>
      <c r="G67" s="78"/>
      <c r="H67" s="78"/>
      <c r="I67" s="78"/>
      <c r="J67" s="78"/>
      <c r="K67" s="78"/>
      <c r="L67" s="78"/>
      <c r="M67" s="78"/>
      <c r="N67" s="78"/>
      <c r="O67" s="78"/>
      <c r="P67" s="78"/>
    </row>
    <row r="68" spans="2:16" ht="23.25" hidden="1" customHeight="1" x14ac:dyDescent="0.2">
      <c r="B68" s="78"/>
      <c r="C68" s="243" t="s">
        <v>55</v>
      </c>
      <c r="D68" s="243"/>
      <c r="E68" s="243"/>
      <c r="F68" s="243"/>
      <c r="G68" s="243"/>
      <c r="H68" s="243"/>
      <c r="I68" s="78"/>
      <c r="J68" s="78"/>
      <c r="K68" s="78"/>
      <c r="L68" s="78"/>
      <c r="M68" s="78"/>
      <c r="N68" s="78"/>
      <c r="O68" s="78"/>
      <c r="P68" s="78"/>
    </row>
    <row r="69" spans="2:16" ht="23.25" hidden="1" customHeight="1" x14ac:dyDescent="0.2">
      <c r="B69" s="78"/>
      <c r="C69" s="243"/>
      <c r="D69" s="243"/>
      <c r="E69" s="243"/>
      <c r="F69" s="243"/>
      <c r="G69" s="243"/>
      <c r="H69" s="243"/>
      <c r="I69" s="78"/>
      <c r="J69" s="78"/>
      <c r="K69" s="78"/>
      <c r="L69" s="78"/>
      <c r="M69" s="78"/>
      <c r="N69" s="78"/>
      <c r="O69" s="78"/>
      <c r="P69" s="78"/>
    </row>
    <row r="70" spans="2:16" ht="23.25" hidden="1" customHeight="1" x14ac:dyDescent="0.2">
      <c r="B70" s="78"/>
      <c r="C70" s="78"/>
      <c r="D70" s="78"/>
      <c r="E70" s="78"/>
      <c r="F70" s="78"/>
      <c r="G70" s="78"/>
      <c r="H70" s="78"/>
      <c r="I70" s="78"/>
      <c r="J70" s="78"/>
      <c r="K70" s="78"/>
      <c r="L70" s="78"/>
      <c r="M70" s="78"/>
      <c r="N70" s="78"/>
      <c r="O70" s="78"/>
      <c r="P70" s="78"/>
    </row>
    <row r="71" spans="2:16" ht="23.25" hidden="1" customHeight="1" x14ac:dyDescent="0.2">
      <c r="B71" s="78"/>
      <c r="C71" s="239" t="s">
        <v>54</v>
      </c>
      <c r="D71" s="240"/>
      <c r="E71" s="240"/>
      <c r="F71" s="240"/>
      <c r="G71" s="240"/>
      <c r="H71" s="240"/>
      <c r="I71" s="78"/>
      <c r="J71" s="78"/>
      <c r="K71" s="78"/>
      <c r="L71" s="78"/>
      <c r="M71" s="78"/>
      <c r="N71" s="78"/>
      <c r="O71" s="78"/>
      <c r="P71" s="78"/>
    </row>
    <row r="72" spans="2:16" ht="23.25" hidden="1" customHeight="1" x14ac:dyDescent="0.2">
      <c r="B72" s="78"/>
      <c r="C72" s="240"/>
      <c r="D72" s="240"/>
      <c r="E72" s="240"/>
      <c r="F72" s="240"/>
      <c r="G72" s="240"/>
      <c r="H72" s="240"/>
      <c r="I72" s="78"/>
      <c r="J72" s="78"/>
      <c r="K72" s="78"/>
      <c r="L72" s="78"/>
      <c r="M72" s="78"/>
      <c r="N72" s="78"/>
      <c r="O72" s="78"/>
      <c r="P72" s="78"/>
    </row>
    <row r="73" spans="2:16" ht="23.25" hidden="1" customHeight="1" x14ac:dyDescent="0.2">
      <c r="B73" s="78"/>
      <c r="I73" s="78"/>
      <c r="J73" s="78"/>
      <c r="K73" s="78"/>
      <c r="L73" s="78"/>
      <c r="M73" s="78"/>
      <c r="N73" s="78"/>
      <c r="O73" s="78"/>
      <c r="P73" s="78"/>
    </row>
    <row r="74" spans="2:16" ht="23.25" hidden="1" customHeight="1" x14ac:dyDescent="0.25">
      <c r="B74" s="78"/>
      <c r="C74" s="73" t="s">
        <v>56</v>
      </c>
      <c r="I74" s="78"/>
      <c r="J74" s="78"/>
      <c r="K74" s="78"/>
      <c r="L74" s="78"/>
      <c r="M74" s="78"/>
      <c r="N74" s="78"/>
      <c r="O74" s="78"/>
      <c r="P74" s="78"/>
    </row>
  </sheetData>
  <mergeCells count="58">
    <mergeCell ref="B2:J2"/>
    <mergeCell ref="K2:P2"/>
    <mergeCell ref="B12:P12"/>
    <mergeCell ref="B6:P6"/>
    <mergeCell ref="B8:P8"/>
    <mergeCell ref="F10:P10"/>
    <mergeCell ref="B22:P22"/>
    <mergeCell ref="B14:C14"/>
    <mergeCell ref="J14:K14"/>
    <mergeCell ref="B15:H15"/>
    <mergeCell ref="J15:P15"/>
    <mergeCell ref="B16:H17"/>
    <mergeCell ref="J16:P17"/>
    <mergeCell ref="B18:C18"/>
    <mergeCell ref="J18:K18"/>
    <mergeCell ref="B20:P20"/>
    <mergeCell ref="B21:C21"/>
    <mergeCell ref="J21:K21"/>
    <mergeCell ref="B31:C31"/>
    <mergeCell ref="B24:C24"/>
    <mergeCell ref="J24:K24"/>
    <mergeCell ref="B25:H25"/>
    <mergeCell ref="J25:P25"/>
    <mergeCell ref="J31:K31"/>
    <mergeCell ref="B23:C23"/>
    <mergeCell ref="J23:K23"/>
    <mergeCell ref="C71:H72"/>
    <mergeCell ref="B4:P4"/>
    <mergeCell ref="B10:D10"/>
    <mergeCell ref="B54:H54"/>
    <mergeCell ref="J54:P54"/>
    <mergeCell ref="B63:P63"/>
    <mergeCell ref="C65:H66"/>
    <mergeCell ref="C68:H69"/>
    <mergeCell ref="B52:P52"/>
    <mergeCell ref="B47:C47"/>
    <mergeCell ref="J47:K47"/>
    <mergeCell ref="B41:B44"/>
    <mergeCell ref="J35:P43"/>
    <mergeCell ref="B26:H27"/>
    <mergeCell ref="J26:P27"/>
    <mergeCell ref="B28:C28"/>
    <mergeCell ref="J28:K28"/>
    <mergeCell ref="B30:P30"/>
    <mergeCell ref="B46:P46"/>
    <mergeCell ref="B34:H34"/>
    <mergeCell ref="B36:H38"/>
    <mergeCell ref="J32:P32"/>
    <mergeCell ref="B33:C33"/>
    <mergeCell ref="J33:K33"/>
    <mergeCell ref="J34:P34"/>
    <mergeCell ref="C41:H44"/>
    <mergeCell ref="B32:H32"/>
    <mergeCell ref="B56:H56"/>
    <mergeCell ref="J56:P56"/>
    <mergeCell ref="B48:P48"/>
    <mergeCell ref="B50:H50"/>
    <mergeCell ref="J50:P50"/>
  </mergeCells>
  <hyperlinks>
    <hyperlink ref="F10:H10" r:id="rId1" display="Rapport qui explique comment la méthode a été construite ici" xr:uid="{6F57BD40-20C6-4A64-BDB0-37C9DFD7C684}"/>
    <hyperlink ref="J56:L56" r:id="rId2" display="Rapport qui explique comment la méthode a été construite ici" xr:uid="{490198E9-36A0-4792-88CE-CB088ABE790A}"/>
  </hyperlinks>
  <pageMargins left="0.7" right="0.7" top="0.75" bottom="0.75" header="0.3" footer="0.3"/>
  <pageSetup paperSize="9" scale="39" fitToHeight="0" orientation="portrait" horizontalDpi="0" verticalDpi="0"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4F1F1-A7BC-014D-B428-7F1784D8B042}">
  <sheetPr>
    <tabColor theme="4" tint="0.59999389629810485"/>
  </sheetPr>
  <dimension ref="A1:Q82"/>
  <sheetViews>
    <sheetView tabSelected="1" topLeftCell="A3" zoomScaleNormal="100" workbookViewId="0">
      <selection activeCell="E8" sqref="E8"/>
    </sheetView>
  </sheetViews>
  <sheetFormatPr baseColWidth="10" defaultRowHeight="12.75" x14ac:dyDescent="0.2"/>
  <cols>
    <col min="1" max="1" width="9.7109375" customWidth="1"/>
    <col min="2" max="2" width="56.42578125" customWidth="1"/>
    <col min="3" max="3" width="20.140625" customWidth="1"/>
    <col min="4" max="4" width="2.42578125" customWidth="1"/>
    <col min="5" max="5" width="32" customWidth="1"/>
    <col min="7" max="7" width="20" customWidth="1"/>
  </cols>
  <sheetData>
    <row r="1" spans="1:17" ht="51" customHeight="1" x14ac:dyDescent="0.2">
      <c r="A1" s="224" t="s">
        <v>135</v>
      </c>
      <c r="B1" s="224"/>
      <c r="C1" s="224"/>
      <c r="D1" s="224"/>
      <c r="E1" s="224"/>
      <c r="F1" s="211"/>
      <c r="G1" s="211"/>
    </row>
    <row r="2" spans="1:17" ht="12.75" customHeight="1" x14ac:dyDescent="0.2">
      <c r="A2" s="88"/>
      <c r="B2" s="88"/>
      <c r="C2" s="88"/>
      <c r="D2" s="88"/>
      <c r="E2" s="88"/>
      <c r="F2" s="88"/>
      <c r="G2" s="88"/>
    </row>
    <row r="3" spans="1:17" ht="113.25" customHeight="1" x14ac:dyDescent="0.2">
      <c r="A3" s="223" t="s">
        <v>164</v>
      </c>
      <c r="B3" s="223"/>
      <c r="C3" s="223"/>
      <c r="D3" s="223"/>
      <c r="E3" s="223"/>
      <c r="F3" s="223"/>
      <c r="G3" s="223"/>
      <c r="I3" s="93"/>
      <c r="J3" s="93"/>
      <c r="K3" s="93"/>
      <c r="L3" s="93"/>
      <c r="M3" s="93"/>
      <c r="N3" s="93"/>
      <c r="O3" s="93"/>
      <c r="P3" s="93"/>
      <c r="Q3" s="93"/>
    </row>
    <row r="4" spans="1:17" ht="12" customHeight="1" x14ac:dyDescent="0.2">
      <c r="A4" s="88"/>
      <c r="B4" s="88"/>
      <c r="C4" s="88"/>
      <c r="D4" s="88"/>
      <c r="E4" s="88"/>
      <c r="F4" s="88"/>
      <c r="G4" s="88"/>
      <c r="I4" s="93"/>
      <c r="J4" s="93"/>
      <c r="K4" s="93"/>
      <c r="L4" s="93"/>
      <c r="M4" s="93"/>
      <c r="N4" s="93"/>
      <c r="O4" s="93"/>
      <c r="P4" s="93"/>
      <c r="Q4" s="93"/>
    </row>
    <row r="5" spans="1:17" ht="134.44999999999999" customHeight="1" x14ac:dyDescent="0.2">
      <c r="A5" s="225" t="s">
        <v>172</v>
      </c>
      <c r="B5" s="225"/>
      <c r="C5" s="225"/>
      <c r="D5" s="225"/>
      <c r="E5" s="225"/>
      <c r="F5" s="225"/>
      <c r="G5" s="225"/>
      <c r="I5" s="93"/>
      <c r="J5" s="93"/>
      <c r="K5" s="93"/>
      <c r="L5" s="93"/>
      <c r="M5" s="93"/>
      <c r="N5" s="93"/>
      <c r="O5" s="93"/>
      <c r="P5" s="93"/>
      <c r="Q5" s="93"/>
    </row>
    <row r="6" spans="1:17" ht="15.75" customHeight="1" x14ac:dyDescent="0.2">
      <c r="A6" s="88"/>
      <c r="B6" s="88"/>
      <c r="C6" s="88"/>
      <c r="D6" s="88"/>
      <c r="E6" s="88"/>
      <c r="F6" s="88"/>
      <c r="G6" s="88"/>
    </row>
    <row r="7" spans="1:17" ht="18.75" customHeight="1" x14ac:dyDescent="0.2">
      <c r="A7" s="227" t="s">
        <v>16</v>
      </c>
      <c r="B7" s="227"/>
      <c r="C7" s="227"/>
      <c r="D7" s="227"/>
      <c r="E7" s="227"/>
      <c r="F7" s="227"/>
      <c r="G7" s="227"/>
    </row>
    <row r="8" spans="1:17" ht="11.1" customHeight="1" x14ac:dyDescent="0.2">
      <c r="A8" s="88"/>
      <c r="B8" s="88"/>
      <c r="C8" s="88"/>
      <c r="D8" s="88"/>
      <c r="E8" s="88"/>
      <c r="F8" s="88"/>
      <c r="G8" s="88"/>
    </row>
    <row r="9" spans="1:17" s="95" customFormat="1" ht="25.5" customHeight="1" x14ac:dyDescent="0.2">
      <c r="B9" s="105" t="s">
        <v>81</v>
      </c>
      <c r="C9" s="105"/>
    </row>
    <row r="10" spans="1:17" ht="33" customHeight="1" x14ac:dyDescent="0.25">
      <c r="B10" s="110" t="s">
        <v>130</v>
      </c>
      <c r="C10" s="201"/>
      <c r="E10" s="220" t="s">
        <v>131</v>
      </c>
      <c r="F10" s="220"/>
      <c r="G10" s="220"/>
    </row>
    <row r="11" spans="1:17" ht="33" customHeight="1" x14ac:dyDescent="0.25">
      <c r="B11" s="110" t="s">
        <v>86</v>
      </c>
      <c r="C11" s="201"/>
      <c r="E11" s="220" t="s">
        <v>91</v>
      </c>
      <c r="F11" s="220"/>
      <c r="G11" s="220"/>
    </row>
    <row r="12" spans="1:17" ht="19.5" customHeight="1" x14ac:dyDescent="0.2">
      <c r="B12" s="107" t="s">
        <v>63</v>
      </c>
      <c r="C12" s="153">
        <f>C10-C11</f>
        <v>0</v>
      </c>
      <c r="E12" s="112"/>
      <c r="F12" s="112"/>
      <c r="G12" s="112"/>
    </row>
    <row r="13" spans="1:17" ht="3.95" customHeight="1" x14ac:dyDescent="0.2">
      <c r="B13" s="108"/>
      <c r="C13" s="116"/>
      <c r="E13" s="112"/>
      <c r="F13" s="112"/>
      <c r="G13" s="112"/>
    </row>
    <row r="14" spans="1:17" ht="84" customHeight="1" x14ac:dyDescent="0.2">
      <c r="B14" s="106" t="s">
        <v>85</v>
      </c>
      <c r="C14" s="141">
        <v>0.48199999999999998</v>
      </c>
      <c r="E14" s="221" t="s">
        <v>124</v>
      </c>
      <c r="F14" s="215"/>
      <c r="G14" s="215"/>
    </row>
    <row r="15" spans="1:17" ht="5.0999999999999996" customHeight="1" x14ac:dyDescent="0.2">
      <c r="B15" s="109"/>
      <c r="C15" s="117"/>
      <c r="E15" s="112"/>
      <c r="F15" s="113"/>
      <c r="G15" s="113"/>
    </row>
    <row r="16" spans="1:17" ht="19.5" customHeight="1" x14ac:dyDescent="0.2">
      <c r="B16" s="107" t="s">
        <v>65</v>
      </c>
      <c r="C16" s="154">
        <f>C12*C14</f>
        <v>0</v>
      </c>
      <c r="E16" s="112"/>
      <c r="F16" s="113"/>
      <c r="G16" s="113"/>
    </row>
    <row r="17" spans="2:8" ht="12.95" customHeight="1" x14ac:dyDescent="0.2">
      <c r="B17" s="104"/>
      <c r="C17" s="94"/>
      <c r="E17" s="112"/>
      <c r="F17" s="113"/>
      <c r="G17" s="113"/>
    </row>
    <row r="18" spans="2:8" ht="25.5" customHeight="1" x14ac:dyDescent="0.2">
      <c r="B18" s="105" t="s">
        <v>79</v>
      </c>
      <c r="C18" s="105"/>
      <c r="E18" s="112"/>
      <c r="F18" s="112"/>
      <c r="G18" s="112"/>
    </row>
    <row r="19" spans="2:8" ht="22.5" customHeight="1" x14ac:dyDescent="0.2">
      <c r="B19" s="106" t="s">
        <v>88</v>
      </c>
      <c r="C19" s="142">
        <v>4</v>
      </c>
      <c r="E19" s="221" t="s">
        <v>126</v>
      </c>
      <c r="F19" s="215"/>
      <c r="G19" s="215"/>
    </row>
    <row r="20" spans="2:8" ht="22.5" customHeight="1" x14ac:dyDescent="0.2">
      <c r="B20" s="106" t="s">
        <v>87</v>
      </c>
      <c r="C20" s="142">
        <v>2</v>
      </c>
      <c r="E20" s="221"/>
      <c r="F20" s="215"/>
      <c r="G20" s="215"/>
    </row>
    <row r="21" spans="2:8" ht="22.5" customHeight="1" x14ac:dyDescent="0.2">
      <c r="B21" s="106" t="s">
        <v>89</v>
      </c>
      <c r="C21" s="142">
        <f>C19*C20</f>
        <v>8</v>
      </c>
      <c r="E21" s="221"/>
      <c r="F21" s="215"/>
      <c r="G21" s="215"/>
    </row>
    <row r="22" spans="2:8" ht="22.5" customHeight="1" x14ac:dyDescent="0.2">
      <c r="B22" s="106" t="s">
        <v>69</v>
      </c>
      <c r="C22" s="143">
        <v>0.5</v>
      </c>
      <c r="E22" s="221"/>
      <c r="F22" s="215"/>
      <c r="G22" s="215"/>
    </row>
    <row r="23" spans="2:8" ht="3.95" customHeight="1" x14ac:dyDescent="0.2">
      <c r="B23" s="108"/>
      <c r="C23" s="144"/>
      <c r="E23" s="151"/>
      <c r="F23" s="151"/>
      <c r="G23" s="151"/>
    </row>
    <row r="24" spans="2:8" ht="19.5" customHeight="1" x14ac:dyDescent="0.2">
      <c r="B24" s="107" t="s">
        <v>90</v>
      </c>
      <c r="C24" s="155">
        <f>(C21*C22)</f>
        <v>4</v>
      </c>
      <c r="E24" s="151"/>
      <c r="F24" s="151"/>
      <c r="G24" s="151"/>
    </row>
    <row r="25" spans="2:8" x14ac:dyDescent="0.2">
      <c r="C25" s="95"/>
      <c r="E25" s="151"/>
      <c r="F25" s="151"/>
      <c r="G25" s="151"/>
    </row>
    <row r="26" spans="2:8" ht="25.5" customHeight="1" x14ac:dyDescent="0.2">
      <c r="B26" s="105" t="s">
        <v>80</v>
      </c>
      <c r="C26" s="105"/>
      <c r="E26" s="152"/>
      <c r="F26" s="122"/>
      <c r="G26" s="122"/>
    </row>
    <row r="27" spans="2:8" s="101" customFormat="1" ht="22.5" customHeight="1" x14ac:dyDescent="0.2">
      <c r="B27" s="114" t="s">
        <v>71</v>
      </c>
      <c r="C27" s="143">
        <v>0.2</v>
      </c>
      <c r="D27" s="115"/>
      <c r="E27" s="221" t="s">
        <v>129</v>
      </c>
      <c r="F27" s="215"/>
      <c r="G27" s="215"/>
      <c r="H27" s="127"/>
    </row>
    <row r="28" spans="2:8" s="101" customFormat="1" ht="22.5" customHeight="1" x14ac:dyDescent="0.2">
      <c r="B28" s="114" t="s">
        <v>72</v>
      </c>
      <c r="C28" s="143">
        <v>0.2</v>
      </c>
      <c r="D28" s="115"/>
      <c r="E28" s="221"/>
      <c r="F28" s="215"/>
      <c r="G28" s="215"/>
    </row>
    <row r="29" spans="2:8" s="101" customFormat="1" ht="22.5" customHeight="1" x14ac:dyDescent="0.2">
      <c r="B29" s="114" t="s">
        <v>73</v>
      </c>
      <c r="C29" s="143">
        <v>0.2</v>
      </c>
      <c r="D29" s="115"/>
      <c r="E29" s="221"/>
      <c r="F29" s="215"/>
      <c r="G29" s="215"/>
    </row>
    <row r="30" spans="2:8" s="101" customFormat="1" ht="34.15" customHeight="1" x14ac:dyDescent="0.2">
      <c r="B30" s="118" t="s">
        <v>74</v>
      </c>
      <c r="C30" s="143">
        <v>0.2</v>
      </c>
      <c r="D30" s="115"/>
      <c r="E30" s="221"/>
      <c r="F30" s="215"/>
      <c r="G30" s="215"/>
    </row>
    <row r="31" spans="2:8" ht="34.5" customHeight="1" x14ac:dyDescent="0.2">
      <c r="B31" s="118" t="s">
        <v>127</v>
      </c>
      <c r="C31" s="143">
        <v>0.2</v>
      </c>
      <c r="D31" s="96"/>
      <c r="E31" s="221"/>
      <c r="F31" s="215"/>
      <c r="G31" s="215"/>
    </row>
    <row r="32" spans="2:8" x14ac:dyDescent="0.2">
      <c r="B32" s="89"/>
      <c r="C32" s="90"/>
      <c r="E32" s="91"/>
      <c r="F32" s="91"/>
      <c r="G32" s="91"/>
    </row>
    <row r="33" spans="2:7" ht="13.5" thickBot="1" x14ac:dyDescent="0.25"/>
    <row r="34" spans="2:7" ht="33" customHeight="1" x14ac:dyDescent="0.25">
      <c r="B34" s="148" t="s">
        <v>93</v>
      </c>
      <c r="C34" s="145">
        <f>(C24*292*C16)/1000</f>
        <v>0</v>
      </c>
    </row>
    <row r="35" spans="2:7" ht="33" customHeight="1" x14ac:dyDescent="0.2">
      <c r="B35" s="216" t="s">
        <v>92</v>
      </c>
      <c r="C35" s="217"/>
    </row>
    <row r="36" spans="2:7" ht="19.5" customHeight="1" x14ac:dyDescent="0.2">
      <c r="B36" s="149" t="s">
        <v>30</v>
      </c>
      <c r="C36" s="146">
        <f>((C24*200*C27)*C16)/1000</f>
        <v>0</v>
      </c>
    </row>
    <row r="37" spans="2:7" ht="19.5" customHeight="1" x14ac:dyDescent="0.2">
      <c r="B37" s="149" t="s">
        <v>75</v>
      </c>
      <c r="C37" s="146">
        <f>((C24*155*C28)*C16)/1000</f>
        <v>0</v>
      </c>
    </row>
    <row r="38" spans="2:7" ht="19.5" customHeight="1" x14ac:dyDescent="0.2">
      <c r="B38" s="149" t="s">
        <v>44</v>
      </c>
      <c r="C38" s="146">
        <f>((C24*350*C29)*C16)/1000</f>
        <v>0</v>
      </c>
    </row>
    <row r="39" spans="2:7" ht="19.5" customHeight="1" x14ac:dyDescent="0.2">
      <c r="B39" s="156" t="s">
        <v>40</v>
      </c>
      <c r="C39" s="146">
        <f>((C24*255*C30)*C16)/1000</f>
        <v>0</v>
      </c>
    </row>
    <row r="40" spans="2:7" ht="19.5" customHeight="1" thickBot="1" x14ac:dyDescent="0.25">
      <c r="B40" s="150" t="s">
        <v>8</v>
      </c>
      <c r="C40" s="147">
        <f>((C24*500*C31)*C16)/1000</f>
        <v>0</v>
      </c>
    </row>
    <row r="43" spans="2:7" ht="15.95" customHeight="1" x14ac:dyDescent="0.2"/>
    <row r="44" spans="2:7" ht="21" customHeight="1" x14ac:dyDescent="0.2">
      <c r="B44" s="226" t="s">
        <v>94</v>
      </c>
      <c r="C44" s="226"/>
      <c r="D44" s="226"/>
      <c r="E44" s="226"/>
      <c r="F44" s="226"/>
      <c r="G44" s="226"/>
    </row>
    <row r="45" spans="2:7" ht="9.75" customHeight="1" x14ac:dyDescent="0.2"/>
    <row r="46" spans="2:7" ht="45" customHeight="1" x14ac:dyDescent="0.2">
      <c r="B46" s="222" t="s">
        <v>106</v>
      </c>
      <c r="C46" s="222"/>
      <c r="D46" s="222"/>
      <c r="E46" s="222"/>
      <c r="F46" s="222"/>
      <c r="G46" s="222"/>
    </row>
    <row r="48" spans="2:7" ht="25.5" customHeight="1" x14ac:dyDescent="0.2">
      <c r="B48" s="218" t="s">
        <v>81</v>
      </c>
      <c r="C48" s="218"/>
    </row>
    <row r="49" spans="2:7" ht="30" customHeight="1" x14ac:dyDescent="0.25">
      <c r="B49" s="106" t="s">
        <v>121</v>
      </c>
      <c r="C49" s="201"/>
      <c r="E49" s="219" t="s">
        <v>132</v>
      </c>
      <c r="F49" s="220"/>
      <c r="G49" s="220"/>
    </row>
    <row r="50" spans="2:7" ht="30" customHeight="1" x14ac:dyDescent="0.25">
      <c r="B50" s="106" t="s">
        <v>122</v>
      </c>
      <c r="C50" s="201"/>
      <c r="E50" s="219" t="s">
        <v>133</v>
      </c>
      <c r="F50" s="220"/>
      <c r="G50" s="220"/>
    </row>
    <row r="51" spans="2:7" ht="8.1" customHeight="1" x14ac:dyDescent="0.2">
      <c r="B51" s="137"/>
      <c r="C51" s="202"/>
      <c r="E51" s="13"/>
      <c r="F51" s="13"/>
      <c r="G51" s="13"/>
    </row>
    <row r="52" spans="2:7" ht="40.5" customHeight="1" x14ac:dyDescent="0.2">
      <c r="B52" s="106" t="s">
        <v>76</v>
      </c>
      <c r="C52" s="141">
        <v>0.39900000000000002</v>
      </c>
      <c r="E52" s="221" t="s">
        <v>125</v>
      </c>
      <c r="F52" s="215"/>
      <c r="G52" s="215"/>
    </row>
    <row r="53" spans="2:7" ht="40.5" customHeight="1" x14ac:dyDescent="0.2">
      <c r="B53" s="106" t="s">
        <v>64</v>
      </c>
      <c r="C53" s="141">
        <v>0.48199999999999998</v>
      </c>
      <c r="E53" s="221"/>
      <c r="F53" s="215"/>
      <c r="G53" s="215"/>
    </row>
    <row r="54" spans="2:7" ht="9" customHeight="1" x14ac:dyDescent="0.25">
      <c r="B54" s="109"/>
      <c r="C54" s="164"/>
      <c r="E54" s="13"/>
      <c r="F54" s="119"/>
      <c r="G54" s="119"/>
    </row>
    <row r="55" spans="2:7" ht="44.25" customHeight="1" x14ac:dyDescent="0.2">
      <c r="B55" s="106" t="s">
        <v>65</v>
      </c>
      <c r="C55" s="142">
        <f>(C49*C52)+(C50*C53)</f>
        <v>0</v>
      </c>
      <c r="E55" s="221" t="s">
        <v>123</v>
      </c>
      <c r="F55" s="215"/>
      <c r="G55" s="215"/>
    </row>
    <row r="56" spans="2:7" ht="14.25" x14ac:dyDescent="0.2">
      <c r="B56" s="128"/>
      <c r="C56" s="138"/>
      <c r="E56" s="13"/>
      <c r="F56" s="120"/>
      <c r="G56" s="120"/>
    </row>
    <row r="57" spans="2:7" ht="25.5" customHeight="1" x14ac:dyDescent="0.2">
      <c r="B57" s="218" t="s">
        <v>79</v>
      </c>
      <c r="C57" s="218"/>
      <c r="E57" s="13"/>
      <c r="F57" s="120"/>
      <c r="G57" s="120"/>
    </row>
    <row r="58" spans="2:7" ht="22.5" customHeight="1" x14ac:dyDescent="0.2">
      <c r="B58" s="106" t="s">
        <v>66</v>
      </c>
      <c r="C58" s="142">
        <v>4</v>
      </c>
      <c r="E58" s="221" t="s">
        <v>128</v>
      </c>
      <c r="F58" s="215"/>
      <c r="G58" s="215"/>
    </row>
    <row r="59" spans="2:7" ht="22.5" customHeight="1" x14ac:dyDescent="0.2">
      <c r="B59" s="106" t="s">
        <v>67</v>
      </c>
      <c r="C59" s="142">
        <v>2</v>
      </c>
      <c r="E59" s="221"/>
      <c r="F59" s="215"/>
      <c r="G59" s="215"/>
    </row>
    <row r="60" spans="2:7" ht="22.5" customHeight="1" x14ac:dyDescent="0.2">
      <c r="B60" s="106" t="s">
        <v>68</v>
      </c>
      <c r="C60" s="142">
        <f>C58*C59</f>
        <v>8</v>
      </c>
      <c r="E60" s="221"/>
      <c r="F60" s="215"/>
      <c r="G60" s="215"/>
    </row>
    <row r="61" spans="2:7" ht="22.5" customHeight="1" x14ac:dyDescent="0.2">
      <c r="B61" s="106" t="s">
        <v>69</v>
      </c>
      <c r="C61" s="143">
        <v>0.5</v>
      </c>
      <c r="E61" s="221"/>
      <c r="F61" s="215"/>
      <c r="G61" s="215"/>
    </row>
    <row r="62" spans="2:7" ht="3.95" customHeight="1" x14ac:dyDescent="0.2">
      <c r="B62" s="137"/>
      <c r="C62" s="144"/>
      <c r="E62" s="13"/>
      <c r="F62" s="13"/>
      <c r="G62" s="13"/>
    </row>
    <row r="63" spans="2:7" ht="19.5" customHeight="1" x14ac:dyDescent="0.2">
      <c r="B63" s="107" t="s">
        <v>70</v>
      </c>
      <c r="C63" s="155">
        <f>(C60*C61)</f>
        <v>4</v>
      </c>
      <c r="E63" s="13"/>
      <c r="F63" s="13"/>
      <c r="G63" s="13"/>
    </row>
    <row r="64" spans="2:7" ht="14.25" x14ac:dyDescent="0.2">
      <c r="B64" s="128"/>
      <c r="C64" s="128"/>
      <c r="E64" s="13"/>
      <c r="F64" s="13"/>
      <c r="G64" s="13"/>
    </row>
    <row r="65" spans="2:7" ht="25.5" customHeight="1" x14ac:dyDescent="0.2">
      <c r="B65" s="218" t="s">
        <v>80</v>
      </c>
      <c r="C65" s="218"/>
      <c r="F65" s="38"/>
      <c r="G65" s="38"/>
    </row>
    <row r="66" spans="2:7" ht="22.5" customHeight="1" x14ac:dyDescent="0.2">
      <c r="B66" s="114" t="s">
        <v>71</v>
      </c>
      <c r="C66" s="143">
        <v>0.2</v>
      </c>
      <c r="D66" s="97"/>
      <c r="E66" s="215" t="s">
        <v>129</v>
      </c>
      <c r="F66" s="215"/>
      <c r="G66" s="215"/>
    </row>
    <row r="67" spans="2:7" ht="22.5" customHeight="1" x14ac:dyDescent="0.2">
      <c r="B67" s="114" t="s">
        <v>72</v>
      </c>
      <c r="C67" s="143">
        <v>0.2</v>
      </c>
      <c r="D67" s="97"/>
      <c r="E67" s="215"/>
      <c r="F67" s="215"/>
      <c r="G67" s="215"/>
    </row>
    <row r="68" spans="2:7" ht="22.5" customHeight="1" x14ac:dyDescent="0.2">
      <c r="B68" s="114" t="s">
        <v>73</v>
      </c>
      <c r="C68" s="143">
        <v>0.2</v>
      </c>
      <c r="D68" s="97"/>
      <c r="E68" s="215"/>
      <c r="F68" s="215"/>
      <c r="G68" s="215"/>
    </row>
    <row r="69" spans="2:7" ht="34.15" customHeight="1" x14ac:dyDescent="0.2">
      <c r="B69" s="118" t="s">
        <v>74</v>
      </c>
      <c r="C69" s="143">
        <v>0.2</v>
      </c>
      <c r="D69" s="97"/>
      <c r="E69" s="215"/>
      <c r="F69" s="215"/>
      <c r="G69" s="215"/>
    </row>
    <row r="70" spans="2:7" ht="34.5" customHeight="1" x14ac:dyDescent="0.2">
      <c r="B70" s="118" t="s">
        <v>127</v>
      </c>
      <c r="C70" s="143">
        <v>0.2</v>
      </c>
      <c r="D70" s="97"/>
      <c r="E70" s="215"/>
      <c r="F70" s="215"/>
      <c r="G70" s="215"/>
    </row>
    <row r="71" spans="2:7" ht="15" x14ac:dyDescent="0.25">
      <c r="B71" s="139"/>
      <c r="C71" s="140"/>
      <c r="D71" s="13"/>
      <c r="E71" s="91"/>
      <c r="F71" s="91"/>
      <c r="G71" s="91"/>
    </row>
    <row r="72" spans="2:7" ht="15" thickBot="1" x14ac:dyDescent="0.25">
      <c r="B72" s="128"/>
      <c r="C72" s="128"/>
      <c r="D72" s="13"/>
      <c r="E72" s="13"/>
      <c r="F72" s="13"/>
      <c r="G72" s="13"/>
    </row>
    <row r="73" spans="2:7" ht="33" customHeight="1" x14ac:dyDescent="0.25">
      <c r="B73" s="148" t="s">
        <v>93</v>
      </c>
      <c r="C73" s="145">
        <f>(C63*292*C55)/1000</f>
        <v>0</v>
      </c>
      <c r="D73" s="13"/>
      <c r="E73" s="13"/>
      <c r="F73" s="13"/>
      <c r="G73" s="13"/>
    </row>
    <row r="74" spans="2:7" ht="33" customHeight="1" x14ac:dyDescent="0.2">
      <c r="B74" s="216" t="s">
        <v>92</v>
      </c>
      <c r="C74" s="217"/>
      <c r="D74" s="13"/>
      <c r="E74" s="13"/>
      <c r="F74" s="13"/>
      <c r="G74" s="13"/>
    </row>
    <row r="75" spans="2:7" ht="19.5" customHeight="1" x14ac:dyDescent="0.2">
      <c r="B75" s="149" t="s">
        <v>30</v>
      </c>
      <c r="C75" s="146">
        <f>((C63*200*C66)*C55)/1000</f>
        <v>0</v>
      </c>
      <c r="D75" s="13"/>
      <c r="E75" s="13"/>
      <c r="F75" s="13"/>
      <c r="G75" s="13"/>
    </row>
    <row r="76" spans="2:7" ht="19.5" customHeight="1" x14ac:dyDescent="0.2">
      <c r="B76" s="149" t="s">
        <v>75</v>
      </c>
      <c r="C76" s="146">
        <f>((C63*155*C67)*C55)/1000</f>
        <v>0</v>
      </c>
      <c r="D76" s="13"/>
      <c r="E76" s="13"/>
      <c r="F76" s="13"/>
      <c r="G76" s="13"/>
    </row>
    <row r="77" spans="2:7" ht="19.5" customHeight="1" x14ac:dyDescent="0.2">
      <c r="B77" s="149" t="s">
        <v>44</v>
      </c>
      <c r="C77" s="146">
        <f>((C63*350*C68)*C55)/1000</f>
        <v>0</v>
      </c>
      <c r="D77" s="13"/>
      <c r="E77" s="13"/>
      <c r="F77" s="13"/>
      <c r="G77" s="13"/>
    </row>
    <row r="78" spans="2:7" ht="19.5" customHeight="1" x14ac:dyDescent="0.2">
      <c r="B78" s="149" t="s">
        <v>40</v>
      </c>
      <c r="C78" s="146">
        <f>((C63*255*C69)*C55)/1000</f>
        <v>0</v>
      </c>
      <c r="D78" s="13"/>
      <c r="E78" s="13"/>
      <c r="F78" s="13"/>
      <c r="G78" s="13"/>
    </row>
    <row r="79" spans="2:7" ht="19.5" customHeight="1" thickBot="1" x14ac:dyDescent="0.25">
      <c r="B79" s="157" t="s">
        <v>8</v>
      </c>
      <c r="C79" s="147">
        <f>((C63*500*C70)*C55)/1000</f>
        <v>0</v>
      </c>
      <c r="D79" s="13"/>
      <c r="E79" s="13"/>
      <c r="F79" s="13"/>
      <c r="G79" s="13"/>
    </row>
    <row r="81" spans="2:2" x14ac:dyDescent="0.2">
      <c r="B81" s="92"/>
    </row>
    <row r="82" spans="2:2" x14ac:dyDescent="0.2">
      <c r="B82" s="13"/>
    </row>
  </sheetData>
  <mergeCells count="22">
    <mergeCell ref="A3:G3"/>
    <mergeCell ref="A1:E1"/>
    <mergeCell ref="A5:G5"/>
    <mergeCell ref="B35:C35"/>
    <mergeCell ref="B44:G44"/>
    <mergeCell ref="A7:G7"/>
    <mergeCell ref="B46:G46"/>
    <mergeCell ref="E10:G10"/>
    <mergeCell ref="E11:G11"/>
    <mergeCell ref="E14:G14"/>
    <mergeCell ref="E19:G22"/>
    <mergeCell ref="E27:G31"/>
    <mergeCell ref="E66:G70"/>
    <mergeCell ref="B74:C74"/>
    <mergeCell ref="B48:C48"/>
    <mergeCell ref="B57:C57"/>
    <mergeCell ref="B65:C65"/>
    <mergeCell ref="E49:G49"/>
    <mergeCell ref="E50:G50"/>
    <mergeCell ref="E52:G53"/>
    <mergeCell ref="E55:G55"/>
    <mergeCell ref="E58:G61"/>
  </mergeCells>
  <pageMargins left="0.7" right="0.7" top="0.75" bottom="0.75" header="0.3" footer="0.3"/>
  <pageSetup paperSize="9" orientation="portrait"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391BC-3181-4605-B035-AE113A65B8B9}">
  <sheetPr>
    <tabColor rgb="FFC00000"/>
  </sheetPr>
  <dimension ref="A1:K24"/>
  <sheetViews>
    <sheetView zoomScale="85" zoomScaleNormal="85" workbookViewId="0">
      <selection activeCell="G16" sqref="G16"/>
    </sheetView>
  </sheetViews>
  <sheetFormatPr baseColWidth="10" defaultRowHeight="12.75" x14ac:dyDescent="0.2"/>
  <cols>
    <col min="2" max="2" width="30.7109375" customWidth="1"/>
    <col min="3" max="3" width="1.42578125" customWidth="1"/>
    <col min="4" max="4" width="33.85546875" customWidth="1"/>
    <col min="5" max="5" width="1.42578125" customWidth="1"/>
    <col min="6" max="6" width="34" customWidth="1"/>
    <col min="7" max="7" width="33.7109375" customWidth="1"/>
    <col min="8" max="8" width="33.5703125" customWidth="1"/>
    <col min="9" max="9" width="27.28515625" customWidth="1"/>
  </cols>
  <sheetData>
    <row r="1" spans="1:11" ht="41.25" customHeight="1" x14ac:dyDescent="0.2">
      <c r="A1" s="211"/>
      <c r="B1" s="264" t="s">
        <v>77</v>
      </c>
      <c r="C1" s="264"/>
      <c r="D1" s="264"/>
      <c r="E1" s="264"/>
      <c r="F1" s="264"/>
      <c r="G1" s="211"/>
      <c r="H1" s="213"/>
      <c r="I1" s="102"/>
      <c r="J1" s="102"/>
      <c r="K1" s="102"/>
    </row>
    <row r="4" spans="1:11" ht="43.5" customHeight="1" x14ac:dyDescent="0.2">
      <c r="C4" s="319"/>
      <c r="D4" s="326" t="s">
        <v>168</v>
      </c>
      <c r="E4" s="318"/>
      <c r="F4" s="327" t="s">
        <v>167</v>
      </c>
      <c r="G4" s="314"/>
    </row>
    <row r="5" spans="1:11" ht="9.75" customHeight="1" x14ac:dyDescent="0.2">
      <c r="B5" s="103"/>
      <c r="C5" s="312"/>
      <c r="D5" s="312"/>
      <c r="E5" s="312"/>
      <c r="F5" s="312"/>
      <c r="G5" s="312"/>
      <c r="I5" s="98"/>
    </row>
    <row r="6" spans="1:11" ht="42" customHeight="1" x14ac:dyDescent="0.2">
      <c r="B6" s="335" t="s">
        <v>83</v>
      </c>
      <c r="C6" s="320"/>
      <c r="D6" s="306" t="s">
        <v>166</v>
      </c>
      <c r="E6" s="315"/>
      <c r="F6" s="306" t="s">
        <v>166</v>
      </c>
      <c r="G6" s="306" t="s">
        <v>169</v>
      </c>
      <c r="I6" s="99"/>
    </row>
    <row r="7" spans="1:11" ht="29.45" customHeight="1" x14ac:dyDescent="0.2">
      <c r="B7" s="336"/>
      <c r="C7" s="320"/>
      <c r="D7" s="307"/>
      <c r="E7" s="315"/>
      <c r="F7" s="307"/>
      <c r="G7" s="307"/>
      <c r="I7" s="99"/>
    </row>
    <row r="8" spans="1:11" ht="26.1" customHeight="1" x14ac:dyDescent="0.2">
      <c r="B8" s="338" t="s">
        <v>39</v>
      </c>
      <c r="C8" s="316"/>
      <c r="D8" s="308">
        <f>'Déchets des EEE'!C9</f>
        <v>0</v>
      </c>
      <c r="E8" s="316"/>
      <c r="F8" s="308">
        <f>'Déchets des EEE'!C25</f>
        <v>0</v>
      </c>
      <c r="G8" s="308">
        <f>'Déchets des caves'!C36</f>
        <v>0</v>
      </c>
      <c r="I8" s="98"/>
    </row>
    <row r="9" spans="1:11" ht="26.1" customHeight="1" x14ac:dyDescent="0.2">
      <c r="B9" s="338" t="s">
        <v>7</v>
      </c>
      <c r="C9" s="316"/>
      <c r="D9" s="308">
        <f>'Déchets de l''ameublement'!C10</f>
        <v>0</v>
      </c>
      <c r="E9" s="316"/>
      <c r="F9" s="308">
        <f>'Déchets de l''ameublement'!C23</f>
        <v>0</v>
      </c>
      <c r="G9" s="308">
        <f>'Déchets des caves'!C37</f>
        <v>0</v>
      </c>
      <c r="I9" s="98"/>
    </row>
    <row r="10" spans="1:11" ht="26.1" customHeight="1" x14ac:dyDescent="0.2">
      <c r="B10" s="338" t="s">
        <v>44</v>
      </c>
      <c r="C10" s="316"/>
      <c r="D10" s="308">
        <f>'Déchets alimentaires'!C9</f>
        <v>0</v>
      </c>
      <c r="E10" s="316"/>
      <c r="F10" s="308">
        <f>'Déchets alimentaires'!C19</f>
        <v>0</v>
      </c>
      <c r="G10" s="308">
        <f>'Déchets des caves'!C38</f>
        <v>0</v>
      </c>
      <c r="I10" s="98"/>
    </row>
    <row r="11" spans="1:11" ht="26.1" customHeight="1" x14ac:dyDescent="0.2">
      <c r="B11" s="338" t="s">
        <v>40</v>
      </c>
      <c r="C11" s="316"/>
      <c r="D11" s="308">
        <f>'Déchets en mélange'!C9</f>
        <v>0</v>
      </c>
      <c r="E11" s="316"/>
      <c r="F11" s="308">
        <f>'Déchets en mélange'!C19</f>
        <v>0</v>
      </c>
      <c r="G11" s="308">
        <f>'Déchets des caves'!C39</f>
        <v>0</v>
      </c>
      <c r="I11" s="98"/>
    </row>
    <row r="12" spans="1:11" ht="26.1" customHeight="1" x14ac:dyDescent="0.2">
      <c r="B12" s="338" t="s">
        <v>8</v>
      </c>
      <c r="C12" s="316"/>
      <c r="D12" s="308">
        <f>'Déchets dangereux'!C9</f>
        <v>0</v>
      </c>
      <c r="E12" s="316"/>
      <c r="F12" s="308">
        <f>'Déchets dangereux'!C15</f>
        <v>0</v>
      </c>
      <c r="G12" s="308">
        <f>'Déchets des caves'!C40</f>
        <v>0</v>
      </c>
      <c r="I12" s="98"/>
    </row>
    <row r="13" spans="1:11" ht="33.75" customHeight="1" x14ac:dyDescent="0.2">
      <c r="B13" s="339" t="s">
        <v>41</v>
      </c>
      <c r="C13" s="317"/>
      <c r="D13" s="309">
        <f>'Déchets du bâtiment'!B35</f>
        <v>0</v>
      </c>
      <c r="E13" s="317"/>
      <c r="F13" s="309">
        <f>'Déchets du bâtiment'!B35</f>
        <v>0</v>
      </c>
      <c r="G13" s="310"/>
    </row>
    <row r="14" spans="1:11" ht="33.75" customHeight="1" x14ac:dyDescent="0.2">
      <c r="B14" s="339" t="s">
        <v>42</v>
      </c>
      <c r="C14" s="317"/>
      <c r="D14" s="309">
        <f>'Déchets du bâtiment'!B72</f>
        <v>0</v>
      </c>
      <c r="E14" s="317"/>
      <c r="F14" s="309">
        <f>'Déchets du bâtiment'!B72</f>
        <v>0</v>
      </c>
      <c r="G14" s="310"/>
    </row>
    <row r="15" spans="1:11" ht="9.75" customHeight="1" thickBot="1" x14ac:dyDescent="0.25">
      <c r="B15" s="340"/>
      <c r="C15" s="312"/>
      <c r="D15" s="312"/>
      <c r="E15" s="312"/>
      <c r="F15" s="312"/>
      <c r="G15" s="312"/>
      <c r="I15" s="98"/>
    </row>
    <row r="16" spans="1:11" ht="26.1" customHeight="1" thickBot="1" x14ac:dyDescent="0.25">
      <c r="B16" s="341" t="s">
        <v>0</v>
      </c>
      <c r="C16" s="316"/>
      <c r="D16" s="330">
        <f>SUM(D8:D14)</f>
        <v>0</v>
      </c>
      <c r="E16" s="324"/>
      <c r="F16" s="325">
        <f>SUM(F8:F14)</f>
        <v>0</v>
      </c>
      <c r="G16" s="311">
        <f>SUM(G8:G14)</f>
        <v>0</v>
      </c>
      <c r="I16" s="98"/>
    </row>
    <row r="17" spans="2:9" ht="24.75" customHeight="1" thickBot="1" x14ac:dyDescent="0.25">
      <c r="B17" s="323"/>
      <c r="C17" s="312"/>
      <c r="D17" s="322"/>
      <c r="E17" s="312"/>
      <c r="F17" s="328">
        <f>SUM(F8:F14)+SUM(G8:G12)</f>
        <v>0</v>
      </c>
      <c r="G17" s="329"/>
      <c r="I17" s="98"/>
    </row>
    <row r="18" spans="2:9" ht="15.75" customHeight="1" x14ac:dyDescent="0.2">
      <c r="B18" s="103"/>
      <c r="C18" s="312"/>
      <c r="D18" s="312"/>
      <c r="E18" s="312"/>
      <c r="F18" s="334"/>
      <c r="G18" s="334"/>
      <c r="I18" s="98"/>
    </row>
    <row r="19" spans="2:9" ht="54.75" customHeight="1" thickBot="1" x14ac:dyDescent="0.25">
      <c r="B19" s="313" t="s">
        <v>84</v>
      </c>
      <c r="C19" s="312"/>
      <c r="D19" s="337" t="s">
        <v>170</v>
      </c>
      <c r="E19" s="312"/>
      <c r="F19" s="331" t="s">
        <v>171</v>
      </c>
      <c r="G19" s="332"/>
    </row>
    <row r="20" spans="2:9" ht="33" customHeight="1" thickBot="1" x14ac:dyDescent="0.25">
      <c r="B20" s="342" t="s">
        <v>78</v>
      </c>
      <c r="C20" s="321"/>
      <c r="D20" s="333">
        <f>Véhicules!C12</f>
        <v>0</v>
      </c>
      <c r="E20" s="321"/>
      <c r="F20" s="328">
        <f>Véhicules!C24</f>
        <v>0</v>
      </c>
      <c r="G20" s="329"/>
      <c r="I20" s="93"/>
    </row>
    <row r="21" spans="2:9" ht="20.25" customHeight="1" x14ac:dyDescent="0.2">
      <c r="I21" s="93"/>
    </row>
    <row r="22" spans="2:9" ht="15" customHeight="1" x14ac:dyDescent="0.2">
      <c r="B22" s="304"/>
      <c r="C22" s="304"/>
      <c r="D22" s="304"/>
      <c r="E22" s="304"/>
      <c r="F22" s="304"/>
      <c r="G22" s="304"/>
    </row>
    <row r="24" spans="2:9" ht="32.25" customHeight="1" x14ac:dyDescent="0.2"/>
  </sheetData>
  <mergeCells count="11">
    <mergeCell ref="B6:B7"/>
    <mergeCell ref="B22:G22"/>
    <mergeCell ref="F19:G19"/>
    <mergeCell ref="F20:G20"/>
    <mergeCell ref="F18:G18"/>
    <mergeCell ref="B1:F1"/>
    <mergeCell ref="D6:D7"/>
    <mergeCell ref="F6:F7"/>
    <mergeCell ref="G6:G7"/>
    <mergeCell ref="F4:G4"/>
    <mergeCell ref="F17:G17"/>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4AA2C-C32C-2B47-877C-39E4867AFA24}">
  <sheetPr>
    <tabColor theme="9" tint="0.59999389629810485"/>
  </sheetPr>
  <dimension ref="A1:Z32"/>
  <sheetViews>
    <sheetView topLeftCell="A10" zoomScaleNormal="100" workbookViewId="0">
      <selection activeCell="I3" sqref="I3"/>
    </sheetView>
  </sheetViews>
  <sheetFormatPr baseColWidth="10" defaultRowHeight="12.75" x14ac:dyDescent="0.2"/>
  <cols>
    <col min="1" max="1" width="12.5703125" customWidth="1"/>
    <col min="2" max="2" width="30.7109375" customWidth="1"/>
    <col min="3" max="3" width="16.28515625" customWidth="1"/>
    <col min="4" max="4" width="13.7109375" customWidth="1"/>
    <col min="5" max="5" width="14.7109375" customWidth="1"/>
    <col min="7" max="7" width="14.85546875" customWidth="1"/>
  </cols>
  <sheetData>
    <row r="1" spans="1:26" ht="51" customHeight="1" x14ac:dyDescent="0.2">
      <c r="A1" s="211"/>
      <c r="B1" s="224" t="s">
        <v>138</v>
      </c>
      <c r="C1" s="224"/>
      <c r="D1" s="224"/>
      <c r="E1" s="211"/>
      <c r="F1" s="211"/>
      <c r="G1" s="211"/>
    </row>
    <row r="2" spans="1:26" ht="15" customHeight="1" x14ac:dyDescent="0.2">
      <c r="A2" s="29"/>
      <c r="B2" s="29"/>
      <c r="C2" s="29"/>
      <c r="D2" s="29"/>
      <c r="E2" s="29"/>
      <c r="F2" s="29"/>
    </row>
    <row r="3" spans="1:26" ht="89.1" customHeight="1" x14ac:dyDescent="0.2">
      <c r="A3" s="259" t="s">
        <v>143</v>
      </c>
      <c r="B3" s="259"/>
      <c r="C3" s="259"/>
      <c r="D3" s="259"/>
      <c r="E3" s="259"/>
      <c r="F3" s="259"/>
      <c r="G3" s="259"/>
    </row>
    <row r="4" spans="1:26" ht="15" customHeight="1" x14ac:dyDescent="0.2">
      <c r="A4" s="29"/>
      <c r="B4" s="29"/>
      <c r="C4" s="29"/>
      <c r="D4" s="29"/>
      <c r="E4" s="29"/>
      <c r="F4" s="29"/>
    </row>
    <row r="5" spans="1:26" s="17" customFormat="1" ht="27.95" customHeight="1" x14ac:dyDescent="0.25">
      <c r="A5" s="227" t="s">
        <v>35</v>
      </c>
      <c r="B5" s="227"/>
      <c r="C5" s="227"/>
      <c r="D5" s="227"/>
      <c r="E5" s="227"/>
      <c r="F5" s="227"/>
      <c r="G5" s="227"/>
      <c r="H5" s="16"/>
      <c r="I5" s="16"/>
      <c r="J5" s="16"/>
      <c r="K5" s="16"/>
      <c r="L5" s="16"/>
      <c r="M5" s="16"/>
      <c r="N5" s="16"/>
      <c r="O5" s="16"/>
      <c r="P5" s="16"/>
      <c r="Q5" s="16"/>
      <c r="R5" s="16"/>
      <c r="S5" s="16"/>
      <c r="T5" s="16"/>
      <c r="U5" s="16"/>
      <c r="V5" s="16"/>
      <c r="W5" s="16"/>
      <c r="X5" s="16"/>
      <c r="Y5" s="16"/>
      <c r="Z5" s="16"/>
    </row>
    <row r="7" spans="1:26" ht="36" customHeight="1" x14ac:dyDescent="0.2">
      <c r="B7" s="106" t="s">
        <v>1</v>
      </c>
      <c r="C7" s="159"/>
      <c r="D7" s="260" t="s">
        <v>19</v>
      </c>
      <c r="E7" s="261"/>
      <c r="F7" s="261"/>
      <c r="G7" s="261"/>
    </row>
    <row r="8" spans="1:26" ht="13.5" thickBot="1" x14ac:dyDescent="0.25">
      <c r="B8" s="108"/>
    </row>
    <row r="9" spans="1:26" ht="36" customHeight="1" thickBot="1" x14ac:dyDescent="0.25">
      <c r="B9" s="195" t="s">
        <v>110</v>
      </c>
      <c r="C9" s="203">
        <f>(C7*2.15*253.75)/1000</f>
        <v>0</v>
      </c>
    </row>
    <row r="10" spans="1:26" ht="39.950000000000003" customHeight="1" x14ac:dyDescent="0.2">
      <c r="B10" s="196" t="s">
        <v>24</v>
      </c>
      <c r="C10" s="204">
        <f>(C7*2.15*53.5)/1000</f>
        <v>0</v>
      </c>
    </row>
    <row r="11" spans="1:26" ht="23.1" customHeight="1" x14ac:dyDescent="0.2">
      <c r="B11" s="197" t="s">
        <v>29</v>
      </c>
      <c r="C11" s="205">
        <f>(C7*2.15*27.5)/1000</f>
        <v>0</v>
      </c>
    </row>
    <row r="12" spans="1:26" ht="23.1" customHeight="1" x14ac:dyDescent="0.2">
      <c r="B12" s="197" t="s">
        <v>25</v>
      </c>
      <c r="C12" s="205">
        <f>(C7*2.15*6.4)/1000</f>
        <v>0</v>
      </c>
    </row>
    <row r="13" spans="1:26" ht="23.1" customHeight="1" x14ac:dyDescent="0.2">
      <c r="B13" s="197" t="s">
        <v>26</v>
      </c>
      <c r="C13" s="205">
        <f>(C7*2.15*105)/1000</f>
        <v>0</v>
      </c>
    </row>
    <row r="14" spans="1:26" ht="23.1" customHeight="1" x14ac:dyDescent="0.2">
      <c r="B14" s="197" t="s">
        <v>27</v>
      </c>
      <c r="C14" s="205">
        <f>(C7*2.15*46.15)/1000</f>
        <v>0</v>
      </c>
    </row>
    <row r="15" spans="1:26" ht="30.95" customHeight="1" x14ac:dyDescent="0.2">
      <c r="B15" s="198" t="s">
        <v>142</v>
      </c>
      <c r="C15" s="205">
        <f>(C7*2.15*4.2)/1000</f>
        <v>0</v>
      </c>
    </row>
    <row r="16" spans="1:26" ht="23.1" customHeight="1" thickBot="1" x14ac:dyDescent="0.25">
      <c r="B16" s="199" t="s">
        <v>28</v>
      </c>
      <c r="C16" s="206">
        <f>(C7*2.15*11)/1000</f>
        <v>0</v>
      </c>
    </row>
    <row r="17" spans="1:7" x14ac:dyDescent="0.2">
      <c r="B17" s="108"/>
    </row>
    <row r="19" spans="1:7" ht="18.75" x14ac:dyDescent="0.2">
      <c r="A19" s="227" t="s">
        <v>16</v>
      </c>
      <c r="B19" s="227"/>
      <c r="C19" s="227"/>
      <c r="D19" s="227"/>
      <c r="E19" s="227"/>
      <c r="F19" s="227"/>
      <c r="G19" s="227"/>
    </row>
    <row r="21" spans="1:7" ht="36" customHeight="1" x14ac:dyDescent="0.2">
      <c r="B21" s="106" t="s">
        <v>1</v>
      </c>
      <c r="C21" s="159"/>
      <c r="D21" s="260" t="s">
        <v>19</v>
      </c>
      <c r="E21" s="261"/>
      <c r="F21" s="261"/>
      <c r="G21" s="261"/>
    </row>
    <row r="22" spans="1:7" ht="15" x14ac:dyDescent="0.2">
      <c r="B22" s="200"/>
      <c r="C22" s="158"/>
      <c r="D22" s="131"/>
      <c r="E22" s="131"/>
      <c r="F22" s="131"/>
      <c r="G22" s="131"/>
    </row>
    <row r="23" spans="1:7" ht="36" customHeight="1" x14ac:dyDescent="0.2">
      <c r="B23" s="106" t="s">
        <v>37</v>
      </c>
      <c r="C23" s="159"/>
      <c r="D23" s="262" t="s">
        <v>38</v>
      </c>
      <c r="E23" s="263"/>
      <c r="F23" s="263"/>
      <c r="G23" s="263"/>
    </row>
    <row r="24" spans="1:7" ht="13.5" thickBot="1" x14ac:dyDescent="0.25">
      <c r="B24" s="108"/>
    </row>
    <row r="25" spans="1:7" ht="36" customHeight="1" thickBot="1" x14ac:dyDescent="0.25">
      <c r="B25" s="195" t="s">
        <v>110</v>
      </c>
      <c r="C25" s="207">
        <f>(C21*C23*253.75)/1000</f>
        <v>0</v>
      </c>
    </row>
    <row r="26" spans="1:7" ht="39.950000000000003" customHeight="1" x14ac:dyDescent="0.2">
      <c r="B26" s="196" t="s">
        <v>24</v>
      </c>
      <c r="C26" s="208">
        <f>(C21*C23*53.5)/1000</f>
        <v>0</v>
      </c>
    </row>
    <row r="27" spans="1:7" ht="23.1" customHeight="1" x14ac:dyDescent="0.2">
      <c r="B27" s="197" t="s">
        <v>29</v>
      </c>
      <c r="C27" s="209">
        <f>(C21*C23*27.5)/1000</f>
        <v>0</v>
      </c>
    </row>
    <row r="28" spans="1:7" ht="23.1" customHeight="1" x14ac:dyDescent="0.2">
      <c r="B28" s="197" t="s">
        <v>25</v>
      </c>
      <c r="C28" s="209">
        <f>(C21*C23*6.4)/1000</f>
        <v>0</v>
      </c>
    </row>
    <row r="29" spans="1:7" ht="23.1" customHeight="1" x14ac:dyDescent="0.2">
      <c r="B29" s="197" t="s">
        <v>26</v>
      </c>
      <c r="C29" s="209">
        <f>(C21*C23*105)/1000</f>
        <v>0</v>
      </c>
    </row>
    <row r="30" spans="1:7" ht="23.1" customHeight="1" x14ac:dyDescent="0.2">
      <c r="B30" s="197" t="s">
        <v>27</v>
      </c>
      <c r="C30" s="209">
        <f>(C21*C23*46.15)/1000</f>
        <v>0</v>
      </c>
    </row>
    <row r="31" spans="1:7" ht="30.95" customHeight="1" x14ac:dyDescent="0.2">
      <c r="B31" s="198" t="s">
        <v>142</v>
      </c>
      <c r="C31" s="209">
        <f>(C21*C23*4.2)/1000</f>
        <v>0</v>
      </c>
    </row>
    <row r="32" spans="1:7" ht="23.1" customHeight="1" thickBot="1" x14ac:dyDescent="0.25">
      <c r="B32" s="199" t="s">
        <v>28</v>
      </c>
      <c r="C32" s="210">
        <f>(C21*C23*11)/1000</f>
        <v>0</v>
      </c>
    </row>
  </sheetData>
  <mergeCells count="7">
    <mergeCell ref="A3:G3"/>
    <mergeCell ref="B1:D1"/>
    <mergeCell ref="A19:G19"/>
    <mergeCell ref="D21:G21"/>
    <mergeCell ref="D23:G23"/>
    <mergeCell ref="D7:G7"/>
    <mergeCell ref="A5:G5"/>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Z1005"/>
  <sheetViews>
    <sheetView topLeftCell="A3" zoomScale="115" zoomScaleNormal="115" workbookViewId="0">
      <selection activeCell="I11" sqref="I11"/>
    </sheetView>
  </sheetViews>
  <sheetFormatPr baseColWidth="10" defaultColWidth="12.7109375" defaultRowHeight="15" customHeight="1" x14ac:dyDescent="0.25"/>
  <cols>
    <col min="1" max="1" width="12.7109375" style="17" customWidth="1"/>
    <col min="2" max="2" width="27" style="17" customWidth="1"/>
    <col min="3" max="3" width="16" style="17" customWidth="1"/>
    <col min="4" max="4" width="15.42578125" style="17" customWidth="1"/>
    <col min="5" max="5" width="11.42578125" style="17" customWidth="1"/>
    <col min="6" max="6" width="12.42578125" style="17" customWidth="1"/>
    <col min="7" max="7" width="13.7109375" style="17" customWidth="1"/>
    <col min="8" max="8" width="11" style="17" customWidth="1"/>
    <col min="9" max="9" width="11.42578125" style="17" customWidth="1"/>
    <col min="10" max="26" width="10" style="17" customWidth="1"/>
    <col min="27" max="16384" width="12.7109375" style="17"/>
  </cols>
  <sheetData>
    <row r="1" spans="1:26" ht="41.25" customHeight="1" x14ac:dyDescent="0.25">
      <c r="A1" s="211"/>
      <c r="B1" s="264" t="s">
        <v>7</v>
      </c>
      <c r="C1" s="264"/>
      <c r="D1" s="264"/>
      <c r="E1" s="211"/>
      <c r="F1" s="211"/>
      <c r="G1" s="211"/>
      <c r="H1" s="16"/>
      <c r="I1" s="16"/>
      <c r="J1" s="16"/>
      <c r="K1" s="16"/>
      <c r="L1" s="16"/>
      <c r="M1" s="16"/>
      <c r="N1" s="16"/>
      <c r="O1" s="16"/>
      <c r="P1" s="16"/>
      <c r="Q1" s="16"/>
      <c r="R1" s="16"/>
      <c r="S1" s="16"/>
      <c r="T1" s="16"/>
      <c r="U1" s="16"/>
      <c r="V1" s="16"/>
      <c r="W1" s="16"/>
      <c r="X1" s="16"/>
      <c r="Y1" s="16"/>
      <c r="Z1" s="16"/>
    </row>
    <row r="2" spans="1:26" customFormat="1" ht="12.75" x14ac:dyDescent="0.2"/>
    <row r="3" spans="1:26" customFormat="1" ht="90" customHeight="1" x14ac:dyDescent="0.2">
      <c r="A3" s="259" t="s">
        <v>144</v>
      </c>
      <c r="B3" s="259"/>
      <c r="C3" s="259"/>
      <c r="D3" s="259"/>
      <c r="E3" s="259"/>
      <c r="F3" s="259"/>
      <c r="G3" s="259"/>
    </row>
    <row r="4" spans="1:26" ht="13.5" customHeight="1" x14ac:dyDescent="0.25">
      <c r="A4" s="6"/>
      <c r="B4" s="16"/>
      <c r="C4" s="16"/>
      <c r="D4" s="16"/>
      <c r="E4" s="16"/>
      <c r="F4" s="16"/>
      <c r="G4" s="16"/>
      <c r="H4" s="16"/>
      <c r="I4" s="16"/>
      <c r="J4" s="16"/>
      <c r="K4" s="16"/>
      <c r="L4" s="16"/>
      <c r="M4" s="16"/>
      <c r="N4" s="16"/>
      <c r="O4" s="16"/>
      <c r="P4" s="16"/>
      <c r="Q4" s="16"/>
      <c r="R4" s="16"/>
      <c r="S4" s="16"/>
      <c r="T4" s="16"/>
      <c r="U4" s="16"/>
      <c r="V4" s="16"/>
      <c r="W4" s="16"/>
      <c r="X4" s="16"/>
      <c r="Y4" s="16"/>
      <c r="Z4" s="16"/>
    </row>
    <row r="5" spans="1:26" ht="27.95" customHeight="1" x14ac:dyDescent="0.25">
      <c r="A5" s="227" t="s">
        <v>35</v>
      </c>
      <c r="B5" s="227"/>
      <c r="C5" s="227"/>
      <c r="D5" s="227"/>
      <c r="E5" s="227"/>
      <c r="F5" s="227"/>
      <c r="G5" s="227"/>
      <c r="H5" s="16"/>
      <c r="I5" s="16"/>
      <c r="J5" s="16"/>
      <c r="K5" s="16"/>
      <c r="L5" s="16"/>
      <c r="M5" s="16"/>
      <c r="N5" s="16"/>
      <c r="O5" s="16"/>
      <c r="P5" s="16"/>
      <c r="Q5" s="16"/>
      <c r="R5" s="16"/>
      <c r="S5" s="16"/>
      <c r="T5" s="16"/>
      <c r="U5" s="16"/>
      <c r="V5" s="16"/>
      <c r="W5" s="16"/>
      <c r="X5" s="16"/>
      <c r="Y5" s="16"/>
      <c r="Z5" s="16"/>
    </row>
    <row r="6" spans="1:26" ht="13.5" customHeight="1" x14ac:dyDescent="0.25">
      <c r="A6" s="6"/>
      <c r="B6" s="16"/>
      <c r="C6" s="16"/>
      <c r="D6" s="16"/>
      <c r="E6" s="16"/>
      <c r="F6" s="16"/>
      <c r="G6" s="16"/>
      <c r="H6" s="16"/>
      <c r="I6" s="16"/>
      <c r="J6" s="16"/>
      <c r="K6" s="16"/>
      <c r="L6" s="16"/>
      <c r="M6" s="16"/>
      <c r="N6" s="16"/>
      <c r="O6" s="16"/>
      <c r="P6" s="16"/>
      <c r="Q6" s="16"/>
      <c r="R6" s="16"/>
      <c r="S6" s="16"/>
      <c r="T6" s="16"/>
      <c r="U6" s="16"/>
      <c r="V6" s="16"/>
      <c r="W6" s="16"/>
      <c r="X6" s="16"/>
      <c r="Y6" s="16"/>
      <c r="Z6" s="16"/>
    </row>
    <row r="7" spans="1:26" ht="13.5" customHeight="1" x14ac:dyDescent="0.25">
      <c r="A7" s="16"/>
      <c r="B7" s="16"/>
      <c r="C7" s="16"/>
      <c r="D7" s="16"/>
      <c r="E7" s="16"/>
      <c r="F7" s="16"/>
      <c r="G7" s="16"/>
      <c r="H7" s="16"/>
      <c r="I7" s="16"/>
      <c r="J7" s="16"/>
      <c r="K7" s="16"/>
      <c r="L7" s="16"/>
      <c r="M7" s="16"/>
      <c r="N7" s="16"/>
      <c r="O7" s="16"/>
      <c r="P7" s="16"/>
      <c r="Q7" s="16"/>
      <c r="R7" s="16"/>
      <c r="S7" s="16"/>
      <c r="T7" s="16"/>
      <c r="U7" s="16"/>
      <c r="V7" s="16"/>
      <c r="W7" s="16"/>
      <c r="X7" s="16"/>
      <c r="Y7" s="16"/>
      <c r="Z7" s="16"/>
    </row>
    <row r="8" spans="1:26" ht="36" customHeight="1" x14ac:dyDescent="0.25">
      <c r="B8" s="106" t="s">
        <v>1</v>
      </c>
      <c r="C8" s="159"/>
      <c r="D8" s="260" t="s">
        <v>19</v>
      </c>
      <c r="E8" s="261"/>
      <c r="F8" s="261"/>
      <c r="G8" s="261"/>
      <c r="H8" s="19"/>
      <c r="I8" s="16"/>
      <c r="J8" s="16"/>
      <c r="K8" s="16"/>
      <c r="L8" s="16"/>
      <c r="M8" s="16"/>
      <c r="N8" s="16"/>
      <c r="O8" s="16"/>
      <c r="P8" s="16"/>
      <c r="Q8" s="16"/>
      <c r="R8" s="16"/>
      <c r="S8" s="16"/>
      <c r="T8" s="16"/>
      <c r="U8" s="16"/>
      <c r="V8" s="16"/>
      <c r="W8" s="16"/>
      <c r="X8" s="16"/>
      <c r="Y8" s="16"/>
      <c r="Z8" s="16"/>
    </row>
    <row r="9" spans="1:26" ht="18" customHeight="1" thickBot="1" x14ac:dyDescent="0.3">
      <c r="B9" s="20"/>
      <c r="C9" s="19"/>
      <c r="D9" s="19"/>
      <c r="E9" s="19"/>
      <c r="F9" s="19"/>
      <c r="G9" s="19"/>
      <c r="H9" s="19"/>
      <c r="I9" s="16"/>
      <c r="J9" s="16"/>
      <c r="K9" s="16"/>
      <c r="L9" s="16"/>
      <c r="M9" s="16"/>
      <c r="N9" s="16"/>
      <c r="O9" s="16"/>
      <c r="P9" s="16"/>
      <c r="Q9" s="16"/>
      <c r="R9" s="16"/>
      <c r="S9" s="16"/>
      <c r="T9" s="16"/>
      <c r="U9" s="16"/>
      <c r="V9" s="16"/>
      <c r="W9" s="16"/>
      <c r="X9" s="16"/>
      <c r="Y9" s="16"/>
      <c r="Z9" s="16"/>
    </row>
    <row r="10" spans="1:26" ht="50.25" customHeight="1" thickBot="1" x14ac:dyDescent="0.3">
      <c r="B10" s="191" t="s">
        <v>111</v>
      </c>
      <c r="C10" s="160">
        <f>(C8*805)/1000</f>
        <v>0</v>
      </c>
      <c r="D10" s="6"/>
      <c r="E10" s="19"/>
      <c r="F10" s="19"/>
      <c r="G10" s="19"/>
      <c r="H10" s="19"/>
      <c r="I10" s="16"/>
      <c r="J10" s="16"/>
      <c r="K10" s="16"/>
      <c r="L10" s="16"/>
      <c r="M10" s="16"/>
      <c r="N10" s="16"/>
      <c r="O10" s="16"/>
      <c r="P10" s="16"/>
      <c r="Q10" s="16"/>
      <c r="R10" s="16"/>
      <c r="S10" s="16"/>
      <c r="T10" s="16"/>
      <c r="U10" s="16"/>
      <c r="V10" s="16"/>
      <c r="W10" s="16"/>
      <c r="X10" s="16"/>
      <c r="Y10" s="16"/>
      <c r="Z10" s="16"/>
    </row>
    <row r="11" spans="1:26" ht="12.75" customHeight="1" x14ac:dyDescent="0.25">
      <c r="A11" s="20"/>
      <c r="B11" s="19"/>
      <c r="C11" s="19"/>
      <c r="D11" s="19"/>
      <c r="E11" s="19"/>
      <c r="F11" s="19"/>
      <c r="G11" s="19"/>
      <c r="H11" s="19"/>
      <c r="I11" s="16"/>
      <c r="J11" s="16"/>
      <c r="K11" s="16"/>
      <c r="L11" s="16"/>
      <c r="M11" s="16"/>
      <c r="N11" s="16"/>
      <c r="O11" s="16"/>
      <c r="P11" s="16"/>
      <c r="Q11" s="16"/>
      <c r="R11" s="16"/>
      <c r="S11" s="16"/>
      <c r="T11" s="16"/>
      <c r="U11" s="16"/>
      <c r="V11" s="16"/>
      <c r="W11" s="16"/>
      <c r="X11" s="16"/>
      <c r="Y11" s="16"/>
      <c r="Z11" s="16"/>
    </row>
    <row r="12" spans="1:26" ht="18.75" customHeight="1" x14ac:dyDescent="0.25">
      <c r="B12" s="19"/>
      <c r="C12" s="19"/>
      <c r="D12" s="19"/>
      <c r="J12" s="16"/>
      <c r="K12" s="16"/>
      <c r="L12" s="16"/>
      <c r="M12" s="16"/>
      <c r="N12" s="16"/>
      <c r="O12" s="16"/>
      <c r="P12" s="16"/>
      <c r="Q12" s="16"/>
      <c r="R12" s="16"/>
      <c r="S12" s="16"/>
      <c r="T12" s="16"/>
      <c r="U12" s="16"/>
      <c r="V12" s="16"/>
      <c r="W12" s="16"/>
      <c r="X12" s="16"/>
      <c r="Y12" s="16"/>
      <c r="Z12" s="16"/>
    </row>
    <row r="13" spans="1:26" ht="12.75" customHeight="1" x14ac:dyDescent="0.25">
      <c r="A13" s="20"/>
      <c r="B13" s="16"/>
      <c r="C13" s="16"/>
      <c r="D13" s="16"/>
      <c r="J13" s="16"/>
      <c r="K13" s="16"/>
      <c r="L13" s="16"/>
      <c r="M13" s="16"/>
      <c r="N13" s="16"/>
      <c r="O13" s="16"/>
      <c r="P13" s="16"/>
      <c r="Q13" s="16"/>
      <c r="R13" s="16"/>
      <c r="S13" s="16"/>
      <c r="T13" s="16"/>
      <c r="U13" s="16"/>
      <c r="V13" s="16"/>
      <c r="W13" s="16"/>
      <c r="X13" s="16"/>
      <c r="Y13" s="16"/>
      <c r="Z13" s="16"/>
    </row>
    <row r="14" spans="1:26" ht="30" customHeight="1" x14ac:dyDescent="0.25">
      <c r="A14" s="227" t="s">
        <v>16</v>
      </c>
      <c r="B14" s="227"/>
      <c r="C14" s="227"/>
      <c r="D14" s="227"/>
      <c r="E14" s="227"/>
      <c r="F14" s="227"/>
      <c r="G14" s="227"/>
      <c r="J14" s="16"/>
      <c r="K14" s="16"/>
      <c r="L14" s="16"/>
      <c r="M14" s="16"/>
      <c r="N14" s="16"/>
      <c r="O14" s="16"/>
      <c r="P14" s="16"/>
      <c r="Q14" s="16"/>
      <c r="R14" s="16"/>
      <c r="S14" s="16"/>
      <c r="T14" s="16"/>
      <c r="U14" s="16"/>
      <c r="V14" s="16"/>
      <c r="W14" s="16"/>
      <c r="X14" s="16"/>
      <c r="Y14" s="16"/>
      <c r="Z14" s="16"/>
    </row>
    <row r="15" spans="1:26" ht="15.75" x14ac:dyDescent="0.25">
      <c r="C15" s="16"/>
      <c r="D15" s="16"/>
      <c r="E15" s="16"/>
      <c r="F15" s="16"/>
      <c r="G15" s="16"/>
      <c r="H15" s="16"/>
      <c r="I15" s="16"/>
      <c r="J15" s="16"/>
      <c r="K15" s="16"/>
      <c r="L15" s="16"/>
      <c r="N15" s="16"/>
      <c r="O15" s="16"/>
      <c r="P15" s="16"/>
      <c r="Q15" s="16"/>
      <c r="R15" s="16"/>
      <c r="S15" s="16"/>
      <c r="T15" s="16"/>
      <c r="U15" s="16"/>
      <c r="V15" s="16"/>
      <c r="W15" s="16"/>
      <c r="X15" s="16"/>
      <c r="Y15" s="16"/>
      <c r="Z15" s="16"/>
    </row>
    <row r="16" spans="1:26" ht="13.5" customHeight="1" x14ac:dyDescent="0.25">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row>
    <row r="17" spans="1:26" ht="23.1" customHeight="1" x14ac:dyDescent="0.25">
      <c r="A17" s="16"/>
      <c r="B17" s="265" t="s">
        <v>32</v>
      </c>
      <c r="C17" s="193" t="s">
        <v>2</v>
      </c>
      <c r="D17" s="194"/>
      <c r="E17" s="262" t="s">
        <v>20</v>
      </c>
      <c r="F17" s="263"/>
      <c r="G17" s="263"/>
      <c r="H17" s="38"/>
      <c r="I17" s="16"/>
      <c r="J17" s="16"/>
      <c r="K17" s="16"/>
      <c r="L17" s="16"/>
      <c r="M17" s="16"/>
      <c r="N17" s="16"/>
      <c r="O17" s="16"/>
      <c r="P17" s="16"/>
      <c r="Q17" s="16"/>
      <c r="R17" s="16"/>
      <c r="S17" s="16"/>
      <c r="T17" s="16"/>
      <c r="U17" s="16"/>
      <c r="V17" s="16"/>
      <c r="W17" s="16"/>
      <c r="X17" s="16"/>
      <c r="Y17" s="16"/>
      <c r="Z17" s="16"/>
    </row>
    <row r="18" spans="1:26" ht="23.1" customHeight="1" x14ac:dyDescent="0.25">
      <c r="B18" s="265"/>
      <c r="C18" s="114" t="s">
        <v>3</v>
      </c>
      <c r="D18" s="194"/>
      <c r="E18" s="262"/>
      <c r="F18" s="263"/>
      <c r="G18" s="263"/>
      <c r="H18" s="38"/>
      <c r="I18" s="16"/>
      <c r="J18" s="16"/>
      <c r="K18" s="16"/>
      <c r="L18" s="16"/>
      <c r="M18" s="16"/>
      <c r="N18" s="16"/>
      <c r="O18" s="16"/>
      <c r="P18" s="16"/>
      <c r="Q18" s="16"/>
      <c r="R18" s="16"/>
      <c r="S18" s="16"/>
      <c r="T18" s="16"/>
      <c r="U18" s="16"/>
      <c r="V18" s="16"/>
      <c r="W18" s="16"/>
      <c r="X18" s="16"/>
      <c r="Y18" s="16"/>
      <c r="Z18" s="16"/>
    </row>
    <row r="19" spans="1:26" ht="23.1" customHeight="1" x14ac:dyDescent="0.25">
      <c r="B19" s="265"/>
      <c r="C19" s="114" t="s">
        <v>4</v>
      </c>
      <c r="D19" s="194"/>
      <c r="E19" s="262"/>
      <c r="F19" s="263"/>
      <c r="G19" s="263"/>
      <c r="H19" s="38"/>
      <c r="I19" s="16"/>
      <c r="J19" s="16"/>
      <c r="K19" s="16"/>
      <c r="L19" s="16"/>
      <c r="M19" s="16"/>
      <c r="N19" s="16"/>
      <c r="O19" s="16"/>
      <c r="P19" s="16"/>
      <c r="Q19" s="16"/>
      <c r="R19" s="16"/>
      <c r="S19" s="16"/>
      <c r="T19" s="16"/>
      <c r="U19" s="16"/>
      <c r="V19" s="16"/>
      <c r="W19" s="16"/>
      <c r="X19" s="16"/>
      <c r="Y19" s="16"/>
      <c r="Z19" s="16"/>
    </row>
    <row r="20" spans="1:26" ht="23.1" customHeight="1" x14ac:dyDescent="0.25">
      <c r="B20" s="265"/>
      <c r="C20" s="114" t="s">
        <v>5</v>
      </c>
      <c r="D20" s="194"/>
      <c r="E20" s="262"/>
      <c r="F20" s="263"/>
      <c r="G20" s="263"/>
      <c r="H20" s="38"/>
      <c r="J20" s="16"/>
      <c r="K20" s="16"/>
      <c r="L20" s="30"/>
      <c r="M20" s="31"/>
      <c r="N20" s="31"/>
      <c r="O20" s="31"/>
      <c r="P20" s="32"/>
      <c r="Q20" s="16"/>
      <c r="R20" s="16"/>
      <c r="S20" s="16"/>
      <c r="T20" s="16"/>
      <c r="U20" s="16"/>
      <c r="V20" s="16"/>
      <c r="W20" s="16"/>
      <c r="X20" s="16"/>
      <c r="Y20" s="16"/>
      <c r="Z20" s="16"/>
    </row>
    <row r="21" spans="1:26" ht="23.1" customHeight="1" x14ac:dyDescent="0.25">
      <c r="B21" s="265"/>
      <c r="C21" s="114" t="s">
        <v>6</v>
      </c>
      <c r="D21" s="194"/>
      <c r="E21" s="262"/>
      <c r="F21" s="263"/>
      <c r="G21" s="263"/>
      <c r="H21" s="38"/>
      <c r="J21" s="16"/>
      <c r="K21" s="16"/>
      <c r="L21" s="33"/>
      <c r="P21" s="34"/>
      <c r="Q21" s="16"/>
      <c r="R21" s="16"/>
      <c r="S21" s="16"/>
      <c r="T21" s="16"/>
      <c r="U21" s="16"/>
      <c r="V21" s="16"/>
      <c r="W21" s="16"/>
      <c r="X21" s="16"/>
      <c r="Y21" s="16"/>
      <c r="Z21" s="16"/>
    </row>
    <row r="22" spans="1:26" ht="16.5" thickBot="1" x14ac:dyDescent="0.3">
      <c r="J22" s="16"/>
      <c r="K22" s="16"/>
      <c r="L22" s="35"/>
      <c r="M22" s="36"/>
      <c r="N22" s="36"/>
      <c r="O22" s="36"/>
      <c r="P22" s="37"/>
      <c r="Q22" s="16"/>
      <c r="R22" s="16"/>
      <c r="S22" s="16"/>
      <c r="T22" s="16"/>
      <c r="U22" s="16"/>
      <c r="V22" s="16"/>
      <c r="W22" s="16"/>
      <c r="X22" s="16"/>
      <c r="Y22" s="16"/>
      <c r="Z22" s="16"/>
    </row>
    <row r="23" spans="1:26" ht="50.25" customHeight="1" thickBot="1" x14ac:dyDescent="0.3">
      <c r="B23" s="191" t="s">
        <v>111</v>
      </c>
      <c r="C23" s="160">
        <f>((D17*322)+(D18*521)+(D19*702)+(D20*866)+(D21*1130.5))/1000</f>
        <v>0</v>
      </c>
      <c r="J23" s="16"/>
      <c r="K23" s="16"/>
      <c r="L23" s="16"/>
      <c r="M23" s="16"/>
      <c r="N23" s="16"/>
      <c r="O23" s="16"/>
      <c r="P23" s="16"/>
      <c r="Q23" s="16"/>
      <c r="R23" s="16"/>
      <c r="S23" s="16"/>
      <c r="T23" s="16"/>
      <c r="U23" s="16"/>
      <c r="V23" s="16"/>
      <c r="W23" s="16"/>
      <c r="X23" s="16"/>
      <c r="Y23" s="16"/>
      <c r="Z23" s="16"/>
    </row>
    <row r="24" spans="1:26" ht="13.5" customHeight="1" x14ac:dyDescent="0.25">
      <c r="J24" s="16"/>
      <c r="K24" s="16"/>
      <c r="L24" s="16"/>
      <c r="M24" s="16"/>
      <c r="N24" s="16"/>
      <c r="O24" s="16"/>
      <c r="P24" s="16"/>
      <c r="Q24" s="16"/>
      <c r="R24" s="16"/>
      <c r="S24" s="16"/>
      <c r="T24" s="16"/>
      <c r="U24" s="16"/>
      <c r="V24" s="16"/>
      <c r="W24" s="16"/>
      <c r="X24" s="16"/>
      <c r="Y24" s="16"/>
      <c r="Z24" s="16"/>
    </row>
    <row r="25" spans="1:26" ht="13.5" customHeight="1" x14ac:dyDescent="0.25">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row>
    <row r="26" spans="1:26" ht="13.5" customHeight="1" x14ac:dyDescent="0.25">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row r="27" spans="1:26" ht="13.5" customHeight="1" x14ac:dyDescent="0.25">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spans="1:26" ht="13.5" customHeight="1" x14ac:dyDescent="0.25">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spans="1:26" ht="13.5" customHeight="1" x14ac:dyDescent="0.25">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spans="1:26" ht="13.5" customHeight="1" x14ac:dyDescent="0.25">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spans="1:26" ht="13.5" customHeight="1" x14ac:dyDescent="0.2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spans="1:26" ht="13.5" customHeight="1" x14ac:dyDescent="0.25">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spans="1:26" ht="13.5" customHeight="1" x14ac:dyDescent="0.25">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ht="13.5" customHeight="1" x14ac:dyDescent="0.2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ht="13.5" customHeight="1" x14ac:dyDescent="0.2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26" ht="13.5" customHeight="1" x14ac:dyDescent="0.2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ht="13.5" customHeight="1" x14ac:dyDescent="0.25">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ht="13.5" customHeight="1" x14ac:dyDescent="0.2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ht="13.5" customHeight="1" x14ac:dyDescent="0.2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ht="13.5" customHeight="1" x14ac:dyDescent="0.2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ht="13.5" customHeight="1" x14ac:dyDescent="0.2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ht="13.5" customHeight="1" x14ac:dyDescent="0.2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ht="13.5" customHeight="1" x14ac:dyDescent="0.2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ht="13.5" customHeight="1" x14ac:dyDescent="0.2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ht="13.5" customHeight="1"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ht="13.5" customHeight="1" x14ac:dyDescent="0.2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ht="13.5" customHeight="1"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ht="13.5" customHeight="1" x14ac:dyDescent="0.2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ht="13.5" customHeight="1" x14ac:dyDescent="0.25">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ht="13.5" customHeight="1" x14ac:dyDescent="0.25">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ht="13.5" customHeight="1" x14ac:dyDescent="0.2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3.5" customHeight="1" x14ac:dyDescent="0.2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ht="13.5" customHeight="1"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ht="13.5" customHeight="1"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ht="13.5" customHeight="1" x14ac:dyDescent="0.2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ht="13.5" customHeight="1"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ht="13.5" customHeight="1" x14ac:dyDescent="0.2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ht="13.5" customHeight="1" x14ac:dyDescent="0.2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ht="13.5" customHeight="1" x14ac:dyDescent="0.2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ht="13.5" customHeight="1"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ht="13.5" customHeight="1"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ht="13.5" customHeight="1"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ht="13.5" customHeight="1"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ht="13.5" customHeight="1"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3.5" customHeight="1"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3.5" customHeight="1"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ht="13.5" customHeight="1"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ht="13.5" customHeight="1"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ht="13.5" customHeight="1"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ht="13.5" customHeight="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ht="13.5" customHeight="1"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ht="13.5" customHeight="1"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3.5" customHeight="1"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3.5" customHeight="1"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3.5" customHeight="1"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3.5" customHeight="1"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3.5" customHeight="1"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3.5" customHeight="1"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3.5" customHeight="1"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3.5" customHeight="1"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3.5" customHeight="1"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3.5" customHeight="1"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3.5" customHeight="1"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3.5" customHeight="1"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3.5" customHeight="1"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3.5" customHeight="1"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3.5" customHeight="1"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3.5" customHeight="1"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3.5" customHeight="1"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3.5" customHeight="1"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3.5" customHeight="1"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3.5" customHeight="1"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3.5" customHeight="1"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3.5" customHeight="1"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3.5" customHeight="1"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3.5" customHeight="1"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3.5" customHeight="1"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3.5" customHeight="1"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3.5" customHeight="1"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3.5" customHeight="1"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3.5" customHeight="1"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3.5" customHeight="1"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3.5" customHeight="1"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3.5" customHeight="1"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3.5" customHeight="1"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3.5" customHeight="1"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3.5" customHeight="1"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3.5" customHeight="1"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3.5" customHeight="1"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3.5" customHeight="1"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3.5" customHeight="1" x14ac:dyDescent="0.2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3.5" customHeight="1" x14ac:dyDescent="0.2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3.5" customHeight="1" x14ac:dyDescent="0.2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3.5" customHeight="1" x14ac:dyDescent="0.2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3.5" customHeight="1" x14ac:dyDescent="0.2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3.5" customHeight="1" x14ac:dyDescent="0.2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3.5" customHeight="1" x14ac:dyDescent="0.2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3.5" customHeight="1" x14ac:dyDescent="0.2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3.5" customHeight="1" x14ac:dyDescent="0.2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3.5" customHeight="1" x14ac:dyDescent="0.2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3.5" customHeight="1" x14ac:dyDescent="0.2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3.5" customHeight="1" x14ac:dyDescent="0.2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3.5" customHeight="1" x14ac:dyDescent="0.2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3.5" customHeight="1" x14ac:dyDescent="0.2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3.5" customHeight="1" x14ac:dyDescent="0.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3.5" customHeight="1" x14ac:dyDescent="0.2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3.5" customHeight="1" x14ac:dyDescent="0.2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3.5" customHeight="1" x14ac:dyDescent="0.2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3.5" customHeight="1" x14ac:dyDescent="0.2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3.5" customHeight="1" x14ac:dyDescent="0.2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3.5" customHeight="1" x14ac:dyDescent="0.2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3.5" customHeight="1" x14ac:dyDescent="0.2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3.5" customHeight="1" x14ac:dyDescent="0.2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3.5" customHeight="1" x14ac:dyDescent="0.2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3.5" customHeight="1" x14ac:dyDescent="0.2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3.5" customHeight="1" x14ac:dyDescent="0.2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3.5" customHeight="1" x14ac:dyDescent="0.2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3.5" customHeight="1" x14ac:dyDescent="0.2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3.5" customHeight="1" x14ac:dyDescent="0.2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3.5" customHeight="1" x14ac:dyDescent="0.2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3.5" customHeight="1" x14ac:dyDescent="0.2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3.5" customHeight="1" x14ac:dyDescent="0.2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3.5" customHeight="1" x14ac:dyDescent="0.2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3.5" customHeight="1" x14ac:dyDescent="0.2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3.5" customHeight="1" x14ac:dyDescent="0.2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3.5" customHeight="1" x14ac:dyDescent="0.2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3.5" customHeight="1" x14ac:dyDescent="0.2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3.5" customHeight="1" x14ac:dyDescent="0.2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3.5" customHeight="1" x14ac:dyDescent="0.2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3.5" customHeight="1" x14ac:dyDescent="0.2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3.5" customHeight="1" x14ac:dyDescent="0.2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3.5" customHeight="1" x14ac:dyDescent="0.2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3.5" customHeight="1" x14ac:dyDescent="0.2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3.5" customHeight="1" x14ac:dyDescent="0.2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3.5" customHeight="1" x14ac:dyDescent="0.2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3.5" customHeight="1" x14ac:dyDescent="0.2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3.5" customHeight="1" x14ac:dyDescent="0.2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3.5" customHeight="1" x14ac:dyDescent="0.2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3.5" customHeight="1" x14ac:dyDescent="0.2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3.5" customHeight="1" x14ac:dyDescent="0.2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3.5" customHeight="1" x14ac:dyDescent="0.2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3.5" customHeight="1" x14ac:dyDescent="0.2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3.5" customHeight="1" x14ac:dyDescent="0.2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3.5" customHeight="1" x14ac:dyDescent="0.2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3.5" customHeight="1" x14ac:dyDescent="0.2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3.5" customHeight="1" x14ac:dyDescent="0.2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3.5" customHeight="1" x14ac:dyDescent="0.2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3.5" customHeight="1" x14ac:dyDescent="0.2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3.5" customHeight="1" x14ac:dyDescent="0.2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3.5" customHeight="1" x14ac:dyDescent="0.2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3.5" customHeight="1" x14ac:dyDescent="0.2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3.5" customHeight="1" x14ac:dyDescent="0.2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3.5" customHeight="1" x14ac:dyDescent="0.2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3.5" customHeight="1" x14ac:dyDescent="0.2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3.5" customHeight="1" x14ac:dyDescent="0.2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3.5" customHeight="1" x14ac:dyDescent="0.2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3.5" customHeight="1" x14ac:dyDescent="0.2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3.5" customHeight="1" x14ac:dyDescent="0.2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3.5" customHeight="1" x14ac:dyDescent="0.2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3.5" customHeight="1" x14ac:dyDescent="0.2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3.5" customHeight="1" x14ac:dyDescent="0.2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3.5" customHeight="1" x14ac:dyDescent="0.2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3.5" customHeight="1" x14ac:dyDescent="0.2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3.5" customHeight="1" x14ac:dyDescent="0.2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3.5" customHeight="1" x14ac:dyDescent="0.2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3.5" customHeight="1" x14ac:dyDescent="0.2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3.5" customHeight="1" x14ac:dyDescent="0.2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3.5" customHeight="1" x14ac:dyDescent="0.2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3.5" customHeight="1" x14ac:dyDescent="0.2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3.5" customHeight="1" x14ac:dyDescent="0.2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3.5" customHeight="1" x14ac:dyDescent="0.2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3.5" customHeight="1" x14ac:dyDescent="0.2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3.5" customHeight="1" x14ac:dyDescent="0.2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3.5" customHeight="1" x14ac:dyDescent="0.2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3.5" customHeight="1" x14ac:dyDescent="0.2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3.5" customHeight="1" x14ac:dyDescent="0.2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3.5" customHeight="1" x14ac:dyDescent="0.2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3.5" customHeight="1" x14ac:dyDescent="0.2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3.5" customHeight="1" x14ac:dyDescent="0.2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3.5" customHeight="1" x14ac:dyDescent="0.2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3.5" customHeight="1" x14ac:dyDescent="0.2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3.5" customHeight="1" x14ac:dyDescent="0.2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3.5" customHeight="1" x14ac:dyDescent="0.2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3.5" customHeight="1" x14ac:dyDescent="0.2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3.5" customHeight="1" x14ac:dyDescent="0.2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3.5" customHeight="1" x14ac:dyDescent="0.2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3.5" customHeight="1" x14ac:dyDescent="0.2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3.5" customHeight="1" x14ac:dyDescent="0.2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3.5" customHeight="1" x14ac:dyDescent="0.2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3.5" customHeight="1" x14ac:dyDescent="0.2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3.5" customHeight="1" x14ac:dyDescent="0.2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3.5" customHeight="1" x14ac:dyDescent="0.2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3.5" customHeight="1" x14ac:dyDescent="0.2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3.5" customHeight="1" x14ac:dyDescent="0.2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3.5" customHeight="1" x14ac:dyDescent="0.2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3.5" customHeight="1" x14ac:dyDescent="0.2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3.5" customHeight="1" x14ac:dyDescent="0.2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3.5" customHeight="1" x14ac:dyDescent="0.2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3.5" customHeight="1" x14ac:dyDescent="0.2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3.5" customHeight="1" x14ac:dyDescent="0.2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3.5" customHeight="1" x14ac:dyDescent="0.2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3.5" customHeight="1" x14ac:dyDescent="0.2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3.5" customHeight="1" x14ac:dyDescent="0.2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3.5" customHeight="1" x14ac:dyDescent="0.2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3.5" customHeight="1" x14ac:dyDescent="0.2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3.5" customHeight="1" x14ac:dyDescent="0.2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3.5" customHeight="1" x14ac:dyDescent="0.2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3.5" customHeight="1" x14ac:dyDescent="0.2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3.5" customHeight="1" x14ac:dyDescent="0.2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3.5" customHeight="1" x14ac:dyDescent="0.2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3.5" customHeight="1" x14ac:dyDescent="0.2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3.5" customHeight="1" x14ac:dyDescent="0.2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3.5" customHeight="1" x14ac:dyDescent="0.2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3.5" customHeight="1" x14ac:dyDescent="0.2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3.5" customHeight="1" x14ac:dyDescent="0.2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3.5" customHeight="1" x14ac:dyDescent="0.2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3.5" customHeight="1" x14ac:dyDescent="0.2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3.5" customHeight="1" x14ac:dyDescent="0.2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3.5" customHeight="1" x14ac:dyDescent="0.2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3.5" customHeight="1" x14ac:dyDescent="0.2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3.5" customHeight="1" x14ac:dyDescent="0.2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3.5" customHeight="1" x14ac:dyDescent="0.2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3.5" customHeight="1" x14ac:dyDescent="0.2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3.5" customHeight="1" x14ac:dyDescent="0.2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3.5" customHeight="1" x14ac:dyDescent="0.2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3.5" customHeight="1" x14ac:dyDescent="0.2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3.5" customHeight="1" x14ac:dyDescent="0.2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3.5" customHeight="1" x14ac:dyDescent="0.2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3.5" customHeight="1" x14ac:dyDescent="0.2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3.5" customHeight="1" x14ac:dyDescent="0.2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3.5" customHeight="1" x14ac:dyDescent="0.2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3.5" customHeight="1" x14ac:dyDescent="0.2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3.5" customHeight="1" x14ac:dyDescent="0.2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3.5" customHeight="1" x14ac:dyDescent="0.2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3.5" customHeight="1" x14ac:dyDescent="0.2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3.5" customHeight="1" x14ac:dyDescent="0.2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3.5" customHeight="1" x14ac:dyDescent="0.2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3.5" customHeight="1" x14ac:dyDescent="0.2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3.5" customHeight="1" x14ac:dyDescent="0.2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3.5" customHeight="1" x14ac:dyDescent="0.2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3.5" customHeight="1" x14ac:dyDescent="0.2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3.5" customHeight="1" x14ac:dyDescent="0.2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3.5" customHeight="1" x14ac:dyDescent="0.2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3.5" customHeight="1" x14ac:dyDescent="0.2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3.5" customHeight="1" x14ac:dyDescent="0.2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3.5" customHeight="1" x14ac:dyDescent="0.2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3.5" customHeight="1" x14ac:dyDescent="0.2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3.5" customHeight="1" x14ac:dyDescent="0.2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3.5" customHeight="1" x14ac:dyDescent="0.2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3.5" customHeight="1" x14ac:dyDescent="0.2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3.5" customHeight="1" x14ac:dyDescent="0.2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3.5" customHeight="1" x14ac:dyDescent="0.2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3.5" customHeight="1" x14ac:dyDescent="0.2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3.5" customHeight="1" x14ac:dyDescent="0.2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3.5" customHeight="1" x14ac:dyDescent="0.2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3.5" customHeight="1" x14ac:dyDescent="0.2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3.5" customHeight="1" x14ac:dyDescent="0.2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3.5" customHeight="1" x14ac:dyDescent="0.2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3.5" customHeight="1" x14ac:dyDescent="0.25">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3.5" customHeight="1" x14ac:dyDescent="0.2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3.5" customHeight="1" x14ac:dyDescent="0.25">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3.5" customHeight="1" x14ac:dyDescent="0.25">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3.5" customHeight="1" x14ac:dyDescent="0.25">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3.5" customHeight="1" x14ac:dyDescent="0.25">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3.5" customHeight="1" x14ac:dyDescent="0.2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3.5" customHeight="1" x14ac:dyDescent="0.25">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3.5" customHeight="1" x14ac:dyDescent="0.2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3.5" customHeight="1" x14ac:dyDescent="0.2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3.5" customHeight="1" x14ac:dyDescent="0.25">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3.5" customHeight="1" x14ac:dyDescent="0.25">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3.5" customHeight="1" x14ac:dyDescent="0.25">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3.5" customHeight="1" x14ac:dyDescent="0.25">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3.5" customHeight="1" x14ac:dyDescent="0.25">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3.5" customHeight="1" x14ac:dyDescent="0.25">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3.5" customHeight="1" x14ac:dyDescent="0.2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3.5" customHeight="1" x14ac:dyDescent="0.25">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3.5" customHeight="1" x14ac:dyDescent="0.25">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3.5" customHeight="1" x14ac:dyDescent="0.25">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3.5" customHeight="1" x14ac:dyDescent="0.25">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3.5" customHeight="1" x14ac:dyDescent="0.25">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3.5" customHeight="1" x14ac:dyDescent="0.25">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3.5" customHeight="1" x14ac:dyDescent="0.25">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3.5" customHeight="1" x14ac:dyDescent="0.25">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3.5" customHeight="1" x14ac:dyDescent="0.25">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3.5" customHeight="1" x14ac:dyDescent="0.2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3.5" customHeight="1" x14ac:dyDescent="0.25">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3.5" customHeight="1" x14ac:dyDescent="0.25">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3.5" customHeight="1" x14ac:dyDescent="0.25">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3.5" customHeight="1" x14ac:dyDescent="0.25">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3.5" customHeight="1" x14ac:dyDescent="0.25">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3.5" customHeight="1" x14ac:dyDescent="0.25">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3.5" customHeight="1" x14ac:dyDescent="0.25">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3.5" customHeight="1" x14ac:dyDescent="0.25">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3.5" customHeight="1" x14ac:dyDescent="0.25">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3.5" customHeight="1" x14ac:dyDescent="0.2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3.5" customHeight="1" x14ac:dyDescent="0.25">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3.5" customHeight="1" x14ac:dyDescent="0.25">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3.5" customHeight="1" x14ac:dyDescent="0.25">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3.5" customHeight="1" x14ac:dyDescent="0.25">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3.5" customHeight="1" x14ac:dyDescent="0.25">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3.5" customHeight="1" x14ac:dyDescent="0.25">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3.5" customHeight="1" x14ac:dyDescent="0.25">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3.5" customHeight="1" x14ac:dyDescent="0.25">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3.5" customHeight="1" x14ac:dyDescent="0.25">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3.5" customHeight="1" x14ac:dyDescent="0.2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3.5" customHeight="1" x14ac:dyDescent="0.25">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3.5" customHeight="1" x14ac:dyDescent="0.25">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3.5" customHeight="1" x14ac:dyDescent="0.25">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3.5" customHeight="1" x14ac:dyDescent="0.25">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3.5" customHeight="1" x14ac:dyDescent="0.25">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3.5" customHeight="1" x14ac:dyDescent="0.25">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3.5" customHeight="1" x14ac:dyDescent="0.25">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3.5" customHeight="1" x14ac:dyDescent="0.25">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3.5" customHeight="1" x14ac:dyDescent="0.25">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3.5" customHeight="1" x14ac:dyDescent="0.2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3.5" customHeight="1" x14ac:dyDescent="0.25">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3.5" customHeight="1" x14ac:dyDescent="0.25">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3.5" customHeight="1" x14ac:dyDescent="0.25">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3.5" customHeight="1" x14ac:dyDescent="0.25">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3.5" customHeight="1" x14ac:dyDescent="0.25">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3.5" customHeight="1" x14ac:dyDescent="0.25">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3.5" customHeight="1" x14ac:dyDescent="0.25">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3.5" customHeight="1" x14ac:dyDescent="0.25">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3.5" customHeight="1" x14ac:dyDescent="0.25">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3.5" customHeight="1" x14ac:dyDescent="0.2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3.5" customHeight="1" x14ac:dyDescent="0.25">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3.5" customHeight="1" x14ac:dyDescent="0.25">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3.5" customHeight="1" x14ac:dyDescent="0.25">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3.5" customHeight="1" x14ac:dyDescent="0.25">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3.5" customHeight="1" x14ac:dyDescent="0.25">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3.5" customHeight="1" x14ac:dyDescent="0.25">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3.5" customHeight="1" x14ac:dyDescent="0.25">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3.5" customHeight="1" x14ac:dyDescent="0.25">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3.5" customHeight="1" x14ac:dyDescent="0.25">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3.5" customHeight="1" x14ac:dyDescent="0.2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3.5" customHeight="1" x14ac:dyDescent="0.25">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3.5" customHeight="1" x14ac:dyDescent="0.25">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3.5" customHeight="1" x14ac:dyDescent="0.25">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3.5" customHeight="1" x14ac:dyDescent="0.25">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3.5" customHeight="1" x14ac:dyDescent="0.25">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3.5" customHeight="1" x14ac:dyDescent="0.25">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3.5" customHeight="1" x14ac:dyDescent="0.25">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3.5" customHeight="1" x14ac:dyDescent="0.25">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3.5" customHeight="1" x14ac:dyDescent="0.25">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3.5" customHeight="1" x14ac:dyDescent="0.25">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3.5" customHeight="1" x14ac:dyDescent="0.25">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3.5" customHeight="1" x14ac:dyDescent="0.25">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3.5" customHeight="1" x14ac:dyDescent="0.25">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3.5" customHeight="1" x14ac:dyDescent="0.25">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3.5" customHeight="1" x14ac:dyDescent="0.25">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3.5" customHeight="1" x14ac:dyDescent="0.25">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3.5" customHeight="1" x14ac:dyDescent="0.25">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3.5" customHeight="1" x14ac:dyDescent="0.25">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3.5" customHeight="1" x14ac:dyDescent="0.25">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3.5" customHeight="1" x14ac:dyDescent="0.25">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3.5" customHeight="1" x14ac:dyDescent="0.25">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3.5" customHeight="1" x14ac:dyDescent="0.25">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3.5" customHeight="1" x14ac:dyDescent="0.25">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3.5" customHeight="1" x14ac:dyDescent="0.25">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3.5" customHeight="1" x14ac:dyDescent="0.25">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3.5" customHeight="1" x14ac:dyDescent="0.25">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3.5" customHeight="1" x14ac:dyDescent="0.25">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3.5" customHeight="1" x14ac:dyDescent="0.25">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3.5" customHeight="1" x14ac:dyDescent="0.25">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3.5" customHeight="1" x14ac:dyDescent="0.25">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3.5" customHeight="1" x14ac:dyDescent="0.25">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3.5" customHeight="1" x14ac:dyDescent="0.25">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3.5" customHeight="1" x14ac:dyDescent="0.25">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3.5" customHeight="1" x14ac:dyDescent="0.25">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3.5" customHeight="1" x14ac:dyDescent="0.25">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3.5" customHeight="1" x14ac:dyDescent="0.25">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3.5" customHeight="1" x14ac:dyDescent="0.25">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3.5" customHeight="1" x14ac:dyDescent="0.25">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3.5" customHeight="1" x14ac:dyDescent="0.25">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3.5" customHeight="1" x14ac:dyDescent="0.25">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3.5" customHeight="1" x14ac:dyDescent="0.25">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3.5" customHeight="1" x14ac:dyDescent="0.25">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3.5" customHeight="1" x14ac:dyDescent="0.25">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3.5" customHeight="1" x14ac:dyDescent="0.25">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3.5" customHeight="1" x14ac:dyDescent="0.25">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3.5" customHeight="1" x14ac:dyDescent="0.25">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3.5" customHeight="1" x14ac:dyDescent="0.25">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3.5" customHeight="1" x14ac:dyDescent="0.25">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3.5" customHeight="1" x14ac:dyDescent="0.25">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3.5" customHeight="1" x14ac:dyDescent="0.25">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3.5" customHeight="1" x14ac:dyDescent="0.25">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3.5" customHeight="1" x14ac:dyDescent="0.25">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3.5" customHeight="1" x14ac:dyDescent="0.25">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3.5" customHeight="1" x14ac:dyDescent="0.25">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3.5" customHeight="1" x14ac:dyDescent="0.25">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3.5" customHeight="1" x14ac:dyDescent="0.25">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3.5" customHeight="1" x14ac:dyDescent="0.25">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3.5" customHeight="1" x14ac:dyDescent="0.25">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3.5" customHeight="1" x14ac:dyDescent="0.25">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3.5" customHeight="1" x14ac:dyDescent="0.25">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3.5" customHeight="1" x14ac:dyDescent="0.25">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3.5" customHeight="1" x14ac:dyDescent="0.25">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3.5" customHeight="1" x14ac:dyDescent="0.25">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3.5" customHeight="1" x14ac:dyDescent="0.25">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3.5" customHeight="1" x14ac:dyDescent="0.25">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3.5" customHeight="1" x14ac:dyDescent="0.25">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3.5" customHeight="1" x14ac:dyDescent="0.25">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3.5" customHeight="1" x14ac:dyDescent="0.25">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3.5" customHeight="1" x14ac:dyDescent="0.25">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3.5" customHeight="1" x14ac:dyDescent="0.25">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3.5" customHeight="1" x14ac:dyDescent="0.25">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3.5" customHeight="1" x14ac:dyDescent="0.25">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3.5" customHeight="1" x14ac:dyDescent="0.25">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3.5" customHeight="1" x14ac:dyDescent="0.25">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3.5" customHeight="1" x14ac:dyDescent="0.25">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3.5" customHeight="1" x14ac:dyDescent="0.25">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3.5" customHeight="1" x14ac:dyDescent="0.25">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3.5" customHeight="1" x14ac:dyDescent="0.25">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3.5" customHeight="1" x14ac:dyDescent="0.25">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3.5" customHeight="1" x14ac:dyDescent="0.25">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3.5" customHeight="1" x14ac:dyDescent="0.25">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3.5" customHeight="1" x14ac:dyDescent="0.25">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3.5" customHeight="1" x14ac:dyDescent="0.25">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3.5" customHeight="1" x14ac:dyDescent="0.25">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3.5" customHeight="1" x14ac:dyDescent="0.25">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3.5" customHeight="1" x14ac:dyDescent="0.25">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3.5" customHeight="1" x14ac:dyDescent="0.25">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3.5" customHeight="1" x14ac:dyDescent="0.25">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3.5" customHeight="1" x14ac:dyDescent="0.25">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3.5" customHeight="1" x14ac:dyDescent="0.25">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3.5" customHeight="1" x14ac:dyDescent="0.25">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3.5" customHeight="1" x14ac:dyDescent="0.25">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3.5" customHeight="1" x14ac:dyDescent="0.25">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3.5" customHeight="1" x14ac:dyDescent="0.25">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3.5" customHeight="1" x14ac:dyDescent="0.25">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3.5" customHeight="1" x14ac:dyDescent="0.25">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3.5" customHeight="1" x14ac:dyDescent="0.25">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3.5" customHeight="1" x14ac:dyDescent="0.25">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3.5" customHeight="1" x14ac:dyDescent="0.25">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3.5" customHeight="1" x14ac:dyDescent="0.25">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3.5" customHeight="1" x14ac:dyDescent="0.25">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3.5" customHeight="1" x14ac:dyDescent="0.25">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3.5" customHeight="1" x14ac:dyDescent="0.25">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3.5" customHeight="1" x14ac:dyDescent="0.25">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3.5" customHeight="1" x14ac:dyDescent="0.25">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3.5" customHeight="1" x14ac:dyDescent="0.25">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3.5" customHeight="1" x14ac:dyDescent="0.25">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3.5" customHeight="1" x14ac:dyDescent="0.25">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3.5" customHeight="1" x14ac:dyDescent="0.25">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3.5" customHeight="1" x14ac:dyDescent="0.25">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3.5" customHeight="1" x14ac:dyDescent="0.25">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3.5" customHeight="1" x14ac:dyDescent="0.25">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3.5" customHeight="1" x14ac:dyDescent="0.25">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3.5" customHeight="1" x14ac:dyDescent="0.25">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3.5" customHeight="1" x14ac:dyDescent="0.25">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3.5" customHeight="1" x14ac:dyDescent="0.25">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3.5" customHeight="1" x14ac:dyDescent="0.25">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3.5" customHeight="1" x14ac:dyDescent="0.25">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3.5" customHeight="1" x14ac:dyDescent="0.25">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3.5" customHeight="1" x14ac:dyDescent="0.25">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3.5" customHeight="1" x14ac:dyDescent="0.25">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3.5" customHeight="1" x14ac:dyDescent="0.25">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3.5" customHeight="1" x14ac:dyDescent="0.25">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3.5" customHeight="1" x14ac:dyDescent="0.25">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3.5" customHeight="1" x14ac:dyDescent="0.25">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3.5" customHeight="1" x14ac:dyDescent="0.25">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3.5" customHeight="1" x14ac:dyDescent="0.25">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3.5" customHeight="1" x14ac:dyDescent="0.25">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3.5" customHeight="1" x14ac:dyDescent="0.25">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3.5" customHeight="1" x14ac:dyDescent="0.25">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3.5" customHeight="1" x14ac:dyDescent="0.25">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3.5" customHeight="1" x14ac:dyDescent="0.25">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3.5" customHeight="1" x14ac:dyDescent="0.25">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3.5" customHeight="1" x14ac:dyDescent="0.25">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3.5" customHeight="1" x14ac:dyDescent="0.25">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3.5" customHeight="1" x14ac:dyDescent="0.25">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3.5" customHeight="1" x14ac:dyDescent="0.25">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3.5" customHeight="1" x14ac:dyDescent="0.25">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3.5" customHeight="1" x14ac:dyDescent="0.25">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3.5" customHeight="1" x14ac:dyDescent="0.25">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3.5" customHeight="1" x14ac:dyDescent="0.25">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3.5" customHeight="1" x14ac:dyDescent="0.25">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3.5" customHeight="1" x14ac:dyDescent="0.25">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3.5" customHeight="1" x14ac:dyDescent="0.25">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3.5" customHeight="1" x14ac:dyDescent="0.25">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3.5" customHeight="1" x14ac:dyDescent="0.25">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3.5" customHeight="1" x14ac:dyDescent="0.25">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3.5" customHeight="1" x14ac:dyDescent="0.25">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3.5" customHeight="1" x14ac:dyDescent="0.25">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3.5" customHeight="1" x14ac:dyDescent="0.25">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3.5" customHeight="1" x14ac:dyDescent="0.25">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3.5" customHeight="1" x14ac:dyDescent="0.25">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3.5" customHeight="1" x14ac:dyDescent="0.25">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3.5" customHeight="1" x14ac:dyDescent="0.25">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3.5" customHeight="1" x14ac:dyDescent="0.25">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3.5" customHeight="1" x14ac:dyDescent="0.25">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3.5" customHeight="1" x14ac:dyDescent="0.25">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3.5" customHeight="1" x14ac:dyDescent="0.25">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3.5" customHeight="1" x14ac:dyDescent="0.25">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3.5" customHeight="1" x14ac:dyDescent="0.25">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3.5" customHeight="1" x14ac:dyDescent="0.25">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3.5" customHeight="1" x14ac:dyDescent="0.25">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3.5" customHeight="1" x14ac:dyDescent="0.25">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3.5" customHeight="1" x14ac:dyDescent="0.25">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3.5" customHeight="1" x14ac:dyDescent="0.25">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3.5" customHeight="1" x14ac:dyDescent="0.25">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3.5" customHeight="1" x14ac:dyDescent="0.25">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3.5" customHeight="1" x14ac:dyDescent="0.25">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3.5" customHeight="1" x14ac:dyDescent="0.25">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3.5" customHeight="1" x14ac:dyDescent="0.25">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3.5" customHeight="1" x14ac:dyDescent="0.25">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3.5" customHeight="1" x14ac:dyDescent="0.25">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3.5" customHeight="1" x14ac:dyDescent="0.25">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3.5" customHeight="1" x14ac:dyDescent="0.25">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3.5" customHeight="1" x14ac:dyDescent="0.25">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3.5" customHeight="1" x14ac:dyDescent="0.25">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3.5" customHeight="1" x14ac:dyDescent="0.25">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3.5" customHeight="1" x14ac:dyDescent="0.25">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3.5" customHeight="1" x14ac:dyDescent="0.25">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3.5" customHeight="1" x14ac:dyDescent="0.25">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3.5" customHeight="1" x14ac:dyDescent="0.25">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3.5" customHeight="1" x14ac:dyDescent="0.25">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3.5" customHeight="1" x14ac:dyDescent="0.25">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3.5" customHeight="1" x14ac:dyDescent="0.25">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3.5" customHeight="1" x14ac:dyDescent="0.25">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3.5" customHeight="1" x14ac:dyDescent="0.25">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3.5" customHeight="1" x14ac:dyDescent="0.25">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3.5" customHeight="1" x14ac:dyDescent="0.25">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3.5" customHeight="1" x14ac:dyDescent="0.25">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3.5" customHeight="1" x14ac:dyDescent="0.25">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3.5" customHeight="1" x14ac:dyDescent="0.25">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3.5" customHeight="1" x14ac:dyDescent="0.25">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3.5" customHeight="1" x14ac:dyDescent="0.25">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3.5" customHeight="1" x14ac:dyDescent="0.25">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3.5" customHeight="1" x14ac:dyDescent="0.25">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3.5" customHeight="1" x14ac:dyDescent="0.25">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3.5" customHeight="1" x14ac:dyDescent="0.25">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3.5" customHeight="1" x14ac:dyDescent="0.25">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3.5" customHeight="1" x14ac:dyDescent="0.25">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3.5" customHeight="1" x14ac:dyDescent="0.25">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3.5" customHeight="1" x14ac:dyDescent="0.25">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3.5" customHeight="1" x14ac:dyDescent="0.25">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3.5" customHeight="1" x14ac:dyDescent="0.25">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3.5" customHeight="1" x14ac:dyDescent="0.25">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3.5" customHeight="1" x14ac:dyDescent="0.25">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3.5" customHeight="1" x14ac:dyDescent="0.25">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3.5" customHeight="1" x14ac:dyDescent="0.25">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3.5" customHeight="1" x14ac:dyDescent="0.25">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3.5" customHeight="1" x14ac:dyDescent="0.25">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3.5" customHeight="1" x14ac:dyDescent="0.25">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3.5" customHeight="1" x14ac:dyDescent="0.25">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3.5" customHeight="1" x14ac:dyDescent="0.25">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3.5" customHeight="1" x14ac:dyDescent="0.25">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3.5" customHeight="1" x14ac:dyDescent="0.25">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3.5" customHeight="1" x14ac:dyDescent="0.25">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3.5" customHeight="1" x14ac:dyDescent="0.25">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3.5" customHeight="1" x14ac:dyDescent="0.25">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3.5" customHeight="1" x14ac:dyDescent="0.25">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3.5" customHeight="1" x14ac:dyDescent="0.25">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3.5" customHeight="1" x14ac:dyDescent="0.25">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3.5" customHeight="1" x14ac:dyDescent="0.25">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3.5" customHeight="1" x14ac:dyDescent="0.25">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3.5" customHeight="1" x14ac:dyDescent="0.25">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3.5" customHeight="1" x14ac:dyDescent="0.25">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3.5" customHeight="1" x14ac:dyDescent="0.25">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3.5" customHeight="1" x14ac:dyDescent="0.25">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3.5" customHeight="1" x14ac:dyDescent="0.25">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3.5" customHeight="1" x14ac:dyDescent="0.25">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3.5" customHeight="1" x14ac:dyDescent="0.25">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3.5" customHeight="1" x14ac:dyDescent="0.25">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3.5" customHeight="1" x14ac:dyDescent="0.25">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3.5" customHeight="1" x14ac:dyDescent="0.25">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3.5" customHeight="1" x14ac:dyDescent="0.25">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3.5" customHeight="1" x14ac:dyDescent="0.25">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3.5" customHeight="1" x14ac:dyDescent="0.25">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3.5" customHeight="1" x14ac:dyDescent="0.25">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3.5" customHeight="1" x14ac:dyDescent="0.25">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3.5" customHeight="1" x14ac:dyDescent="0.25">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3.5" customHeight="1" x14ac:dyDescent="0.25">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3.5" customHeight="1" x14ac:dyDescent="0.25">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3.5" customHeight="1" x14ac:dyDescent="0.25">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3.5" customHeight="1" x14ac:dyDescent="0.25">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3.5" customHeight="1" x14ac:dyDescent="0.25">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3.5" customHeight="1" x14ac:dyDescent="0.25">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3.5" customHeight="1" x14ac:dyDescent="0.25">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3.5" customHeight="1" x14ac:dyDescent="0.25">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3.5" customHeight="1" x14ac:dyDescent="0.25">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3.5" customHeight="1" x14ac:dyDescent="0.25">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3.5" customHeight="1" x14ac:dyDescent="0.25">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3.5" customHeight="1" x14ac:dyDescent="0.25">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3.5" customHeight="1" x14ac:dyDescent="0.25">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3.5" customHeight="1" x14ac:dyDescent="0.25">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3.5" customHeight="1" x14ac:dyDescent="0.25">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3.5" customHeight="1" x14ac:dyDescent="0.25">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3.5" customHeight="1" x14ac:dyDescent="0.25">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3.5" customHeight="1" x14ac:dyDescent="0.25">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3.5" customHeight="1" x14ac:dyDescent="0.25">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3.5" customHeight="1" x14ac:dyDescent="0.25">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3.5" customHeight="1" x14ac:dyDescent="0.25">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3.5" customHeight="1" x14ac:dyDescent="0.25">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3.5" customHeight="1" x14ac:dyDescent="0.25">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3.5" customHeight="1" x14ac:dyDescent="0.25">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3.5" customHeight="1" x14ac:dyDescent="0.25">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3.5" customHeight="1" x14ac:dyDescent="0.25">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3.5" customHeight="1" x14ac:dyDescent="0.25">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3.5" customHeight="1" x14ac:dyDescent="0.25">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3.5" customHeight="1" x14ac:dyDescent="0.25">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3.5" customHeight="1" x14ac:dyDescent="0.25">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3.5" customHeight="1" x14ac:dyDescent="0.25">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3.5" customHeight="1" x14ac:dyDescent="0.25">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3.5" customHeight="1" x14ac:dyDescent="0.25">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3.5" customHeight="1" x14ac:dyDescent="0.25">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3.5" customHeight="1" x14ac:dyDescent="0.25">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3.5" customHeight="1" x14ac:dyDescent="0.25">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3.5" customHeight="1" x14ac:dyDescent="0.25">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3.5" customHeight="1" x14ac:dyDescent="0.25">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3.5" customHeight="1" x14ac:dyDescent="0.25">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3.5" customHeight="1" x14ac:dyDescent="0.25">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3.5" customHeight="1" x14ac:dyDescent="0.25">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3.5" customHeight="1" x14ac:dyDescent="0.25">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3.5" customHeight="1" x14ac:dyDescent="0.25">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3.5" customHeight="1" x14ac:dyDescent="0.25">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3.5" customHeight="1" x14ac:dyDescent="0.25">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3.5" customHeight="1" x14ac:dyDescent="0.25">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3.5" customHeight="1" x14ac:dyDescent="0.25">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3.5" customHeight="1" x14ac:dyDescent="0.25">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3.5" customHeight="1" x14ac:dyDescent="0.25">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3.5" customHeight="1" x14ac:dyDescent="0.25">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3.5" customHeight="1" x14ac:dyDescent="0.25">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3.5" customHeight="1" x14ac:dyDescent="0.25">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3.5" customHeight="1" x14ac:dyDescent="0.25">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3.5" customHeight="1" x14ac:dyDescent="0.25">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3.5" customHeight="1" x14ac:dyDescent="0.25">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3.5" customHeight="1" x14ac:dyDescent="0.25">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3.5" customHeight="1" x14ac:dyDescent="0.25">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3.5" customHeight="1" x14ac:dyDescent="0.25">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3.5" customHeight="1" x14ac:dyDescent="0.25">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3.5" customHeight="1" x14ac:dyDescent="0.25">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3.5" customHeight="1" x14ac:dyDescent="0.25">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3.5" customHeight="1" x14ac:dyDescent="0.25">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3.5" customHeight="1" x14ac:dyDescent="0.25">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3.5" customHeight="1" x14ac:dyDescent="0.25">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3.5" customHeight="1" x14ac:dyDescent="0.25">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3.5" customHeight="1" x14ac:dyDescent="0.25">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3.5" customHeight="1" x14ac:dyDescent="0.25">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3.5" customHeight="1" x14ac:dyDescent="0.25">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3.5" customHeight="1" x14ac:dyDescent="0.25">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3.5" customHeight="1" x14ac:dyDescent="0.25">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3.5" customHeight="1" x14ac:dyDescent="0.25">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3.5" customHeight="1" x14ac:dyDescent="0.25">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3.5" customHeight="1" x14ac:dyDescent="0.25">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3.5" customHeight="1" x14ac:dyDescent="0.25">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3.5" customHeight="1" x14ac:dyDescent="0.25">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3.5" customHeight="1" x14ac:dyDescent="0.25">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3.5" customHeight="1" x14ac:dyDescent="0.25">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3.5" customHeight="1" x14ac:dyDescent="0.25">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3.5" customHeight="1" x14ac:dyDescent="0.25">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3.5" customHeight="1" x14ac:dyDescent="0.25">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3.5" customHeight="1" x14ac:dyDescent="0.25">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3.5" customHeight="1" x14ac:dyDescent="0.25">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3.5" customHeight="1" x14ac:dyDescent="0.25">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3.5" customHeight="1" x14ac:dyDescent="0.25">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3.5" customHeight="1" x14ac:dyDescent="0.25">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3.5" customHeight="1" x14ac:dyDescent="0.25">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3.5" customHeight="1" x14ac:dyDescent="0.25">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3.5" customHeight="1" x14ac:dyDescent="0.25">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3.5" customHeight="1" x14ac:dyDescent="0.25">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3.5" customHeight="1" x14ac:dyDescent="0.25">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3.5" customHeight="1" x14ac:dyDescent="0.25">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3.5" customHeight="1" x14ac:dyDescent="0.25">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3.5" customHeight="1" x14ac:dyDescent="0.25">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3.5" customHeight="1" x14ac:dyDescent="0.25">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3.5" customHeight="1" x14ac:dyDescent="0.25">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3.5" customHeight="1" x14ac:dyDescent="0.25">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3.5" customHeight="1" x14ac:dyDescent="0.25">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3.5" customHeight="1" x14ac:dyDescent="0.25">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3.5" customHeight="1" x14ac:dyDescent="0.25">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3.5" customHeight="1" x14ac:dyDescent="0.25">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3.5" customHeight="1" x14ac:dyDescent="0.25">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3.5" customHeight="1" x14ac:dyDescent="0.25">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3.5" customHeight="1" x14ac:dyDescent="0.25">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3.5" customHeight="1" x14ac:dyDescent="0.25">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3.5" customHeight="1" x14ac:dyDescent="0.25">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3.5" customHeight="1" x14ac:dyDescent="0.25">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3.5" customHeight="1" x14ac:dyDescent="0.25">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3.5" customHeight="1" x14ac:dyDescent="0.25">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3.5" customHeight="1" x14ac:dyDescent="0.25">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3.5" customHeight="1" x14ac:dyDescent="0.25">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3.5" customHeight="1" x14ac:dyDescent="0.25">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3.5" customHeight="1" x14ac:dyDescent="0.25">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3.5" customHeight="1" x14ac:dyDescent="0.25">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3.5" customHeight="1" x14ac:dyDescent="0.25">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3.5" customHeight="1" x14ac:dyDescent="0.25">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3.5" customHeight="1" x14ac:dyDescent="0.25">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3.5" customHeight="1" x14ac:dyDescent="0.25">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3.5" customHeight="1" x14ac:dyDescent="0.25">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3.5" customHeight="1" x14ac:dyDescent="0.25">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3.5" customHeight="1" x14ac:dyDescent="0.25">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3.5" customHeight="1" x14ac:dyDescent="0.25">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3.5" customHeight="1" x14ac:dyDescent="0.25">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3.5" customHeight="1" x14ac:dyDescent="0.25">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3.5" customHeight="1" x14ac:dyDescent="0.25">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3.5" customHeight="1" x14ac:dyDescent="0.25">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3.5" customHeight="1" x14ac:dyDescent="0.25">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3.5" customHeight="1" x14ac:dyDescent="0.25">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3.5" customHeight="1" x14ac:dyDescent="0.25">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3.5" customHeight="1" x14ac:dyDescent="0.25">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3.5" customHeight="1" x14ac:dyDescent="0.25">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3.5" customHeight="1" x14ac:dyDescent="0.25">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3.5" customHeight="1" x14ac:dyDescent="0.25">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3.5" customHeight="1" x14ac:dyDescent="0.25">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3.5" customHeight="1" x14ac:dyDescent="0.25">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3.5" customHeight="1" x14ac:dyDescent="0.25">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3.5" customHeight="1" x14ac:dyDescent="0.25">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3.5" customHeight="1" x14ac:dyDescent="0.25">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3.5" customHeight="1" x14ac:dyDescent="0.25">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3.5" customHeight="1" x14ac:dyDescent="0.25">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3.5" customHeight="1" x14ac:dyDescent="0.25">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3.5" customHeight="1" x14ac:dyDescent="0.25">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3.5" customHeight="1" x14ac:dyDescent="0.25">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3.5" customHeight="1" x14ac:dyDescent="0.25">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3.5" customHeight="1" x14ac:dyDescent="0.25">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3.5" customHeight="1" x14ac:dyDescent="0.25">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3.5" customHeight="1" x14ac:dyDescent="0.25">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3.5" customHeight="1" x14ac:dyDescent="0.25">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3.5" customHeight="1" x14ac:dyDescent="0.25">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3.5" customHeight="1" x14ac:dyDescent="0.25">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3.5" customHeight="1" x14ac:dyDescent="0.25">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3.5" customHeight="1" x14ac:dyDescent="0.25">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3.5" customHeight="1" x14ac:dyDescent="0.25">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3.5" customHeight="1" x14ac:dyDescent="0.25">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3.5" customHeight="1" x14ac:dyDescent="0.25">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3.5" customHeight="1" x14ac:dyDescent="0.25">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3.5" customHeight="1" x14ac:dyDescent="0.25">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3.5" customHeight="1" x14ac:dyDescent="0.25">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3.5" customHeight="1" x14ac:dyDescent="0.25">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3.5" customHeight="1" x14ac:dyDescent="0.25">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3.5" customHeight="1" x14ac:dyDescent="0.25">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3.5" customHeight="1" x14ac:dyDescent="0.25">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3.5" customHeight="1" x14ac:dyDescent="0.25">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3.5" customHeight="1" x14ac:dyDescent="0.25">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3.5" customHeight="1" x14ac:dyDescent="0.25">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3.5" customHeight="1" x14ac:dyDescent="0.25">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3.5" customHeight="1" x14ac:dyDescent="0.25">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3.5" customHeight="1" x14ac:dyDescent="0.25">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3.5" customHeight="1" x14ac:dyDescent="0.25">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3.5" customHeight="1" x14ac:dyDescent="0.25">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3.5" customHeight="1" x14ac:dyDescent="0.25">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3.5" customHeight="1" x14ac:dyDescent="0.25">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3.5" customHeight="1" x14ac:dyDescent="0.25">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3.5" customHeight="1" x14ac:dyDescent="0.25">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3.5" customHeight="1" x14ac:dyDescent="0.25">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3.5" customHeight="1" x14ac:dyDescent="0.25">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3.5" customHeight="1" x14ac:dyDescent="0.25">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3.5" customHeight="1" x14ac:dyDescent="0.25">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3.5" customHeight="1" x14ac:dyDescent="0.25">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3.5" customHeight="1" x14ac:dyDescent="0.25">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3.5" customHeight="1" x14ac:dyDescent="0.25">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3.5" customHeight="1" x14ac:dyDescent="0.25">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3.5" customHeight="1" x14ac:dyDescent="0.25">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3.5" customHeight="1" x14ac:dyDescent="0.25">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3.5" customHeight="1" x14ac:dyDescent="0.25">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3.5" customHeight="1" x14ac:dyDescent="0.25">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3.5" customHeight="1" x14ac:dyDescent="0.25">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3.5" customHeight="1" x14ac:dyDescent="0.25">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3.5" customHeight="1" x14ac:dyDescent="0.25">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3.5" customHeight="1" x14ac:dyDescent="0.25">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3.5" customHeight="1" x14ac:dyDescent="0.25">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3.5" customHeight="1" x14ac:dyDescent="0.25">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3.5" customHeight="1" x14ac:dyDescent="0.25">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3.5" customHeight="1" x14ac:dyDescent="0.25">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3.5" customHeight="1" x14ac:dyDescent="0.25">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3.5" customHeight="1" x14ac:dyDescent="0.25">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3.5" customHeight="1" x14ac:dyDescent="0.25">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3.5" customHeight="1" x14ac:dyDescent="0.25">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3.5" customHeight="1" x14ac:dyDescent="0.25">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3.5" customHeight="1" x14ac:dyDescent="0.25">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3.5" customHeight="1" x14ac:dyDescent="0.25">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3.5" customHeight="1" x14ac:dyDescent="0.25">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3.5" customHeight="1" x14ac:dyDescent="0.25">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3.5" customHeight="1" x14ac:dyDescent="0.25">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3.5" customHeight="1" x14ac:dyDescent="0.25">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3.5" customHeight="1" x14ac:dyDescent="0.25">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3.5" customHeight="1" x14ac:dyDescent="0.25">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3.5" customHeight="1" x14ac:dyDescent="0.25">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3.5" customHeight="1" x14ac:dyDescent="0.25">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3.5" customHeight="1" x14ac:dyDescent="0.25">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3.5" customHeight="1" x14ac:dyDescent="0.25">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3.5" customHeight="1" x14ac:dyDescent="0.25">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3.5" customHeight="1" x14ac:dyDescent="0.25">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3.5" customHeight="1" x14ac:dyDescent="0.25">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3.5" customHeight="1" x14ac:dyDescent="0.25">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3.5" customHeight="1" x14ac:dyDescent="0.25">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3.5" customHeight="1" x14ac:dyDescent="0.25">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3.5" customHeight="1" x14ac:dyDescent="0.25">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3.5" customHeight="1" x14ac:dyDescent="0.25">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3.5" customHeight="1" x14ac:dyDescent="0.25">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3.5" customHeight="1" x14ac:dyDescent="0.25">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3.5" customHeight="1" x14ac:dyDescent="0.25">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3.5" customHeight="1" x14ac:dyDescent="0.25">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3.5" customHeight="1" x14ac:dyDescent="0.25">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3.5" customHeight="1" x14ac:dyDescent="0.25">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3.5" customHeight="1" x14ac:dyDescent="0.25">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3.5" customHeight="1" x14ac:dyDescent="0.25">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3.5" customHeight="1" x14ac:dyDescent="0.25">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3.5" customHeight="1" x14ac:dyDescent="0.25">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3.5" customHeight="1" x14ac:dyDescent="0.25">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3.5" customHeight="1" x14ac:dyDescent="0.25">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3.5" customHeight="1" x14ac:dyDescent="0.25">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3.5" customHeight="1" x14ac:dyDescent="0.25">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3.5" customHeight="1" x14ac:dyDescent="0.25">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3.5" customHeight="1" x14ac:dyDescent="0.25">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3.5" customHeight="1" x14ac:dyDescent="0.25">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3.5" customHeight="1" x14ac:dyDescent="0.25">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3.5" customHeight="1" x14ac:dyDescent="0.25">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3.5" customHeight="1" x14ac:dyDescent="0.25">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3.5" customHeight="1" x14ac:dyDescent="0.25">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3.5" customHeight="1" x14ac:dyDescent="0.25">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3.5" customHeight="1" x14ac:dyDescent="0.25">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3.5" customHeight="1" x14ac:dyDescent="0.25">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3.5" customHeight="1" x14ac:dyDescent="0.25">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3.5" customHeight="1" x14ac:dyDescent="0.25">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3.5" customHeight="1" x14ac:dyDescent="0.25">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3.5" customHeight="1" x14ac:dyDescent="0.25">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3.5" customHeight="1" x14ac:dyDescent="0.25">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3.5" customHeight="1" x14ac:dyDescent="0.25">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3.5" customHeight="1" x14ac:dyDescent="0.25">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3.5" customHeight="1" x14ac:dyDescent="0.25">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3.5" customHeight="1" x14ac:dyDescent="0.25">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3.5" customHeight="1" x14ac:dyDescent="0.25">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3.5" customHeight="1" x14ac:dyDescent="0.25">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3.5" customHeight="1" x14ac:dyDescent="0.25">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3.5" customHeight="1" x14ac:dyDescent="0.25">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3.5" customHeight="1" x14ac:dyDescent="0.25">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3.5" customHeight="1" x14ac:dyDescent="0.25">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3.5" customHeight="1" x14ac:dyDescent="0.25">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3.5" customHeight="1" x14ac:dyDescent="0.25">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3.5" customHeight="1" x14ac:dyDescent="0.25">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3.5" customHeight="1" x14ac:dyDescent="0.25">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3.5" customHeight="1" x14ac:dyDescent="0.25">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3.5" customHeight="1" x14ac:dyDescent="0.25">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3.5" customHeight="1" x14ac:dyDescent="0.25">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3.5" customHeight="1" x14ac:dyDescent="0.25">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3.5" customHeight="1" x14ac:dyDescent="0.25">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3.5" customHeight="1" x14ac:dyDescent="0.25">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3.5" customHeight="1" x14ac:dyDescent="0.25">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3.5" customHeight="1" x14ac:dyDescent="0.25">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3.5" customHeight="1" x14ac:dyDescent="0.25">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3.5" customHeight="1" x14ac:dyDescent="0.25">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3.5" customHeight="1" x14ac:dyDescent="0.25">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3.5" customHeight="1" x14ac:dyDescent="0.25">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3.5" customHeight="1" x14ac:dyDescent="0.25">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3.5" customHeight="1" x14ac:dyDescent="0.25">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3.5" customHeight="1" x14ac:dyDescent="0.25">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3.5" customHeight="1" x14ac:dyDescent="0.25">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3.5" customHeight="1" x14ac:dyDescent="0.25">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3.5" customHeight="1" x14ac:dyDescent="0.25">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3.5" customHeight="1" x14ac:dyDescent="0.25">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3.5" customHeight="1" x14ac:dyDescent="0.25">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3.5" customHeight="1" x14ac:dyDescent="0.25">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3.5" customHeight="1" x14ac:dyDescent="0.25">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3.5" customHeight="1" x14ac:dyDescent="0.25">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3.5" customHeight="1" x14ac:dyDescent="0.25">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3.5" customHeight="1" x14ac:dyDescent="0.25">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3.5" customHeight="1" x14ac:dyDescent="0.25">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3.5" customHeight="1" x14ac:dyDescent="0.25">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3.5" customHeight="1" x14ac:dyDescent="0.25">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3.5" customHeight="1" x14ac:dyDescent="0.25">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3.5" customHeight="1" x14ac:dyDescent="0.25">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3.5" customHeight="1" x14ac:dyDescent="0.25">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3.5" customHeight="1" x14ac:dyDescent="0.25">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3.5" customHeight="1" x14ac:dyDescent="0.25">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3.5" customHeight="1" x14ac:dyDescent="0.25">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3.5" customHeight="1" x14ac:dyDescent="0.25">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3.5" customHeight="1" x14ac:dyDescent="0.25">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3.5" customHeight="1" x14ac:dyDescent="0.25">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3.5" customHeight="1" x14ac:dyDescent="0.25">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3.5" customHeight="1" x14ac:dyDescent="0.25">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3.5" customHeight="1" x14ac:dyDescent="0.25">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3.5" customHeight="1" x14ac:dyDescent="0.25">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3.5" customHeight="1" x14ac:dyDescent="0.25">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3.5" customHeight="1" x14ac:dyDescent="0.25">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3.5" customHeight="1" x14ac:dyDescent="0.25">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3.5" customHeight="1" x14ac:dyDescent="0.25">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3.5" customHeight="1" x14ac:dyDescent="0.25">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3.5" customHeight="1" x14ac:dyDescent="0.25">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3.5" customHeight="1" x14ac:dyDescent="0.25">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3.5" customHeight="1" x14ac:dyDescent="0.25">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3.5" customHeight="1" x14ac:dyDescent="0.25">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3.5" customHeight="1" x14ac:dyDescent="0.25">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3.5" customHeight="1" x14ac:dyDescent="0.25">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3.5" customHeight="1" x14ac:dyDescent="0.25">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3.5" customHeight="1" x14ac:dyDescent="0.25">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3.5" customHeight="1" x14ac:dyDescent="0.25">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3.5" customHeight="1" x14ac:dyDescent="0.25">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3.5" customHeight="1" x14ac:dyDescent="0.25">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3.5" customHeight="1" x14ac:dyDescent="0.25">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3.5" customHeight="1" x14ac:dyDescent="0.25">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3.5" customHeight="1" x14ac:dyDescent="0.25">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3.5" customHeight="1" x14ac:dyDescent="0.25">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3.5" customHeight="1" x14ac:dyDescent="0.25">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3.5" customHeight="1" x14ac:dyDescent="0.25">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3.5" customHeight="1" x14ac:dyDescent="0.25">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3.5" customHeight="1" x14ac:dyDescent="0.25">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3.5" customHeight="1" x14ac:dyDescent="0.25">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3.5" customHeight="1" x14ac:dyDescent="0.25">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3.5" customHeight="1" x14ac:dyDescent="0.25">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3.5" customHeight="1" x14ac:dyDescent="0.25">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3.5" customHeight="1" x14ac:dyDescent="0.25">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3.5" customHeight="1" x14ac:dyDescent="0.25">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3.5" customHeight="1" x14ac:dyDescent="0.25">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3.5" customHeight="1" x14ac:dyDescent="0.25">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3.5" customHeight="1" x14ac:dyDescent="0.25">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3.5" customHeight="1" x14ac:dyDescent="0.25">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3.5" customHeight="1" x14ac:dyDescent="0.25">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3.5" customHeight="1" x14ac:dyDescent="0.25">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3.5" customHeight="1" x14ac:dyDescent="0.25">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3.5" customHeight="1" x14ac:dyDescent="0.25">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3.5" customHeight="1" x14ac:dyDescent="0.25">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3.5" customHeight="1" x14ac:dyDescent="0.25">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3.5" customHeight="1" x14ac:dyDescent="0.25">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3.5" customHeight="1" x14ac:dyDescent="0.25">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3.5" customHeight="1" x14ac:dyDescent="0.25">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3.5" customHeight="1" x14ac:dyDescent="0.25">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3.5" customHeight="1" x14ac:dyDescent="0.25">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3.5" customHeight="1" x14ac:dyDescent="0.25">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3.5" customHeight="1" x14ac:dyDescent="0.25">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3.5" customHeight="1" x14ac:dyDescent="0.25">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3.5" customHeight="1" x14ac:dyDescent="0.25">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3.5" customHeight="1" x14ac:dyDescent="0.25">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3.5" customHeight="1" x14ac:dyDescent="0.25">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3.5" customHeight="1" x14ac:dyDescent="0.25">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3.5" customHeight="1" x14ac:dyDescent="0.25">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3.5" customHeight="1" x14ac:dyDescent="0.25">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3.5" customHeight="1" x14ac:dyDescent="0.25">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3.5" customHeight="1" x14ac:dyDescent="0.25">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3.5" customHeight="1" x14ac:dyDescent="0.25">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3.5" customHeight="1" x14ac:dyDescent="0.25">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3.5" customHeight="1" x14ac:dyDescent="0.25">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3.5" customHeight="1" x14ac:dyDescent="0.25">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3.5" customHeight="1" x14ac:dyDescent="0.25">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3.5" customHeight="1" x14ac:dyDescent="0.25">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3.5" customHeight="1" x14ac:dyDescent="0.25">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3.5" customHeight="1" x14ac:dyDescent="0.25">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3.5" customHeight="1" x14ac:dyDescent="0.25">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3.5" customHeight="1" x14ac:dyDescent="0.25">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3.5" customHeight="1" x14ac:dyDescent="0.25">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3.5" customHeight="1" x14ac:dyDescent="0.25">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3.5" customHeight="1" x14ac:dyDescent="0.25">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3.5" customHeight="1" x14ac:dyDescent="0.25">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3.5" customHeight="1" x14ac:dyDescent="0.25">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3.5" customHeight="1" x14ac:dyDescent="0.25">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3.5" customHeight="1" x14ac:dyDescent="0.25">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3.5" customHeight="1" x14ac:dyDescent="0.25">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3.5" customHeight="1" x14ac:dyDescent="0.25">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3.5" customHeight="1" x14ac:dyDescent="0.25">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3.5" customHeight="1" x14ac:dyDescent="0.25">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3.5" customHeight="1" x14ac:dyDescent="0.25">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3.5" customHeight="1" x14ac:dyDescent="0.25">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3.5" customHeight="1" x14ac:dyDescent="0.25">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3.5" customHeight="1" x14ac:dyDescent="0.25">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3.5" customHeight="1" x14ac:dyDescent="0.25">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3.5" customHeight="1" x14ac:dyDescent="0.25">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3.5" customHeight="1" x14ac:dyDescent="0.25">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3.5" customHeight="1" x14ac:dyDescent="0.25">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3.5" customHeight="1" x14ac:dyDescent="0.25">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3.5" customHeight="1" x14ac:dyDescent="0.25">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3.5" customHeight="1" x14ac:dyDescent="0.25">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3.5" customHeight="1" x14ac:dyDescent="0.25">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3.5" customHeight="1" x14ac:dyDescent="0.25">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3.5" customHeight="1" x14ac:dyDescent="0.25">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3.5" customHeight="1" x14ac:dyDescent="0.25">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3.5" customHeight="1" x14ac:dyDescent="0.25">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3.5" customHeight="1" x14ac:dyDescent="0.25">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3.5" customHeight="1" x14ac:dyDescent="0.25">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3.5" customHeight="1" x14ac:dyDescent="0.25">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3.5" customHeight="1" x14ac:dyDescent="0.25">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3.5" customHeight="1" x14ac:dyDescent="0.25">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3.5" customHeight="1" x14ac:dyDescent="0.25">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3.5" customHeight="1" x14ac:dyDescent="0.25">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3.5" customHeight="1" x14ac:dyDescent="0.25">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3.5" customHeight="1" x14ac:dyDescent="0.25">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3.5" customHeight="1" x14ac:dyDescent="0.25">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3.5" customHeight="1" x14ac:dyDescent="0.25">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ht="13.5" customHeight="1" x14ac:dyDescent="0.25">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row r="1001" spans="1:26" ht="13.5" customHeight="1" x14ac:dyDescent="0.25">
      <c r="A1001" s="16"/>
      <c r="B1001" s="16"/>
      <c r="C1001" s="16"/>
      <c r="D1001" s="16"/>
      <c r="E1001" s="16"/>
      <c r="F1001" s="16"/>
      <c r="G1001" s="16"/>
      <c r="H1001" s="16"/>
      <c r="I1001" s="16"/>
      <c r="J1001" s="16"/>
      <c r="K1001" s="16"/>
      <c r="L1001" s="16"/>
      <c r="M1001" s="16"/>
      <c r="N1001" s="16"/>
      <c r="O1001" s="16"/>
      <c r="P1001" s="16"/>
      <c r="Q1001" s="16"/>
      <c r="R1001" s="16"/>
      <c r="S1001" s="16"/>
      <c r="T1001" s="16"/>
      <c r="U1001" s="16"/>
      <c r="V1001" s="16"/>
      <c r="W1001" s="16"/>
      <c r="X1001" s="16"/>
      <c r="Y1001" s="16"/>
      <c r="Z1001" s="16"/>
    </row>
    <row r="1002" spans="1:26" ht="13.5" customHeight="1" x14ac:dyDescent="0.25">
      <c r="A1002" s="16"/>
      <c r="B1002" s="16"/>
      <c r="C1002" s="16"/>
      <c r="D1002" s="16"/>
      <c r="E1002" s="16"/>
      <c r="F1002" s="16"/>
      <c r="G1002" s="16"/>
      <c r="H1002" s="16"/>
      <c r="I1002" s="16"/>
      <c r="J1002" s="16"/>
      <c r="K1002" s="16"/>
      <c r="L1002" s="16"/>
      <c r="M1002" s="16"/>
      <c r="N1002" s="16"/>
      <c r="O1002" s="16"/>
      <c r="P1002" s="16"/>
      <c r="Q1002" s="16"/>
      <c r="R1002" s="16"/>
      <c r="S1002" s="16"/>
      <c r="T1002" s="16"/>
      <c r="U1002" s="16"/>
      <c r="V1002" s="16"/>
      <c r="W1002" s="16"/>
      <c r="X1002" s="16"/>
      <c r="Y1002" s="16"/>
      <c r="Z1002" s="16"/>
    </row>
    <row r="1003" spans="1:26" ht="13.5" customHeight="1" x14ac:dyDescent="0.25">
      <c r="A1003" s="16"/>
      <c r="B1003" s="16"/>
      <c r="C1003" s="16"/>
      <c r="D1003" s="16"/>
      <c r="E1003" s="16"/>
      <c r="F1003" s="16"/>
      <c r="G1003" s="16"/>
      <c r="H1003" s="16"/>
      <c r="I1003" s="16"/>
      <c r="J1003" s="16"/>
      <c r="K1003" s="16"/>
      <c r="L1003" s="16"/>
      <c r="M1003" s="16"/>
      <c r="N1003" s="16"/>
      <c r="O1003" s="16"/>
      <c r="P1003" s="16"/>
      <c r="Q1003" s="16"/>
      <c r="R1003" s="16"/>
      <c r="S1003" s="16"/>
      <c r="T1003" s="16"/>
      <c r="U1003" s="16"/>
      <c r="V1003" s="16"/>
      <c r="W1003" s="16"/>
      <c r="X1003" s="16"/>
      <c r="Y1003" s="16"/>
      <c r="Z1003" s="16"/>
    </row>
    <row r="1004" spans="1:26" ht="13.5" customHeight="1" x14ac:dyDescent="0.25">
      <c r="A1004" s="16"/>
      <c r="B1004" s="16"/>
      <c r="C1004" s="16"/>
      <c r="D1004" s="16"/>
      <c r="E1004" s="16"/>
      <c r="F1004" s="16"/>
      <c r="G1004" s="16"/>
      <c r="H1004" s="16"/>
      <c r="I1004" s="16"/>
      <c r="J1004" s="16"/>
      <c r="K1004" s="16"/>
      <c r="L1004" s="16"/>
      <c r="M1004" s="16"/>
      <c r="N1004" s="16"/>
      <c r="O1004" s="16"/>
      <c r="P1004" s="16"/>
      <c r="Q1004" s="16"/>
      <c r="R1004" s="16"/>
      <c r="S1004" s="16"/>
      <c r="T1004" s="16"/>
      <c r="U1004" s="16"/>
      <c r="V1004" s="16"/>
      <c r="W1004" s="16"/>
      <c r="X1004" s="16"/>
      <c r="Y1004" s="16"/>
      <c r="Z1004" s="16"/>
    </row>
    <row r="1005" spans="1:26" ht="13.5" customHeight="1" x14ac:dyDescent="0.25">
      <c r="A1005" s="16"/>
      <c r="B1005" s="16"/>
      <c r="C1005" s="16"/>
      <c r="D1005" s="16"/>
      <c r="E1005" s="16"/>
      <c r="F1005" s="16"/>
      <c r="G1005" s="16"/>
      <c r="H1005" s="16"/>
      <c r="I1005" s="16"/>
      <c r="J1005" s="16"/>
      <c r="K1005" s="16"/>
      <c r="L1005" s="16"/>
      <c r="M1005" s="16"/>
      <c r="N1005" s="16"/>
      <c r="O1005" s="16"/>
      <c r="P1005" s="16"/>
      <c r="Q1005" s="16"/>
      <c r="R1005" s="16"/>
      <c r="S1005" s="16"/>
      <c r="T1005" s="16"/>
      <c r="U1005" s="16"/>
      <c r="V1005" s="16"/>
      <c r="W1005" s="16"/>
      <c r="X1005" s="16"/>
      <c r="Y1005" s="16"/>
      <c r="Z1005" s="16"/>
    </row>
  </sheetData>
  <mergeCells count="7">
    <mergeCell ref="B1:D1"/>
    <mergeCell ref="B17:B21"/>
    <mergeCell ref="A5:G5"/>
    <mergeCell ref="D8:G8"/>
    <mergeCell ref="E17:G21"/>
    <mergeCell ref="A14:G14"/>
    <mergeCell ref="A3:G3"/>
  </mergeCells>
  <pageMargins left="0.7" right="0.7" top="0.75" bottom="0.75" header="0" footer="0"/>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28E09-8E45-3E46-875A-0470DD0636AE}">
  <sheetPr>
    <tabColor theme="9" tint="0.59999389629810485"/>
  </sheetPr>
  <dimension ref="A1:Z39"/>
  <sheetViews>
    <sheetView zoomScaleNormal="100" workbookViewId="0">
      <selection activeCell="C14" sqref="C14"/>
    </sheetView>
  </sheetViews>
  <sheetFormatPr baseColWidth="10" defaultRowHeight="12.75" x14ac:dyDescent="0.2"/>
  <cols>
    <col min="1" max="1" width="14.7109375" customWidth="1"/>
    <col min="2" max="2" width="27" customWidth="1"/>
    <col min="3" max="3" width="15.42578125" customWidth="1"/>
  </cols>
  <sheetData>
    <row r="1" spans="1:8" ht="47.25" customHeight="1" x14ac:dyDescent="0.2">
      <c r="A1" s="266" t="s">
        <v>150</v>
      </c>
      <c r="B1" s="266"/>
      <c r="C1" s="266"/>
      <c r="D1" s="266"/>
      <c r="E1" s="266"/>
      <c r="F1" s="212"/>
      <c r="G1" s="212"/>
      <c r="H1" s="212"/>
    </row>
    <row r="3" spans="1:8" ht="105" customHeight="1" x14ac:dyDescent="0.2">
      <c r="A3" s="259" t="s">
        <v>145</v>
      </c>
      <c r="B3" s="259"/>
      <c r="C3" s="259"/>
      <c r="D3" s="259"/>
      <c r="E3" s="259"/>
      <c r="F3" s="259"/>
      <c r="G3" s="259"/>
      <c r="H3" s="259"/>
    </row>
    <row r="4" spans="1:8" ht="15.75" x14ac:dyDescent="0.25">
      <c r="A4" s="6"/>
      <c r="B4" s="16"/>
      <c r="C4" s="16"/>
      <c r="D4" s="16"/>
      <c r="E4" s="16"/>
      <c r="F4" s="16"/>
    </row>
    <row r="5" spans="1:8" ht="18.95" customHeight="1" x14ac:dyDescent="0.2">
      <c r="A5" s="227" t="s">
        <v>35</v>
      </c>
      <c r="B5" s="227"/>
      <c r="C5" s="227"/>
      <c r="D5" s="227"/>
      <c r="E5" s="227"/>
      <c r="F5" s="227"/>
      <c r="G5" s="227"/>
      <c r="H5" s="227"/>
    </row>
    <row r="6" spans="1:8" ht="18.75" x14ac:dyDescent="0.2">
      <c r="A6" s="39"/>
      <c r="B6" s="192"/>
      <c r="C6" s="39"/>
      <c r="D6" s="39"/>
      <c r="E6" s="39"/>
      <c r="F6" s="39"/>
    </row>
    <row r="7" spans="1:8" ht="36" customHeight="1" x14ac:dyDescent="0.25">
      <c r="B7" s="106" t="s">
        <v>1</v>
      </c>
      <c r="C7" s="159"/>
      <c r="D7" s="111" t="s">
        <v>19</v>
      </c>
      <c r="E7" s="18"/>
      <c r="F7" s="18"/>
    </row>
    <row r="8" spans="1:8" ht="16.5" thickBot="1" x14ac:dyDescent="0.3">
      <c r="B8" s="20"/>
      <c r="C8" s="19"/>
      <c r="D8" s="19"/>
      <c r="E8" s="19"/>
      <c r="F8" s="19"/>
    </row>
    <row r="9" spans="1:8" ht="50.25" customHeight="1" thickBot="1" x14ac:dyDescent="0.3">
      <c r="B9" s="191" t="s">
        <v>112</v>
      </c>
      <c r="C9" s="160">
        <f>(C7*311.5)/1000</f>
        <v>0</v>
      </c>
      <c r="D9" s="19"/>
      <c r="E9" s="19"/>
      <c r="F9" s="19"/>
    </row>
    <row r="12" spans="1:8" ht="18.75" x14ac:dyDescent="0.2">
      <c r="A12" s="227" t="s">
        <v>16</v>
      </c>
      <c r="B12" s="227"/>
      <c r="C12" s="227"/>
      <c r="D12" s="227"/>
      <c r="E12" s="227"/>
      <c r="F12" s="227"/>
      <c r="G12" s="227"/>
      <c r="H12" s="227"/>
    </row>
    <row r="14" spans="1:8" ht="36" customHeight="1" x14ac:dyDescent="0.25">
      <c r="B14" s="106" t="s">
        <v>1</v>
      </c>
      <c r="C14" s="159"/>
      <c r="D14" s="111" t="s">
        <v>19</v>
      </c>
      <c r="E14" s="18"/>
      <c r="F14" s="18"/>
    </row>
    <row r="15" spans="1:8" ht="21" customHeight="1" x14ac:dyDescent="0.25">
      <c r="B15" s="22"/>
      <c r="C15" s="23"/>
      <c r="D15" s="42"/>
      <c r="E15" s="70"/>
      <c r="F15" s="70"/>
    </row>
    <row r="16" spans="1:8" ht="80.25" customHeight="1" x14ac:dyDescent="0.2">
      <c r="B16" s="187" t="s">
        <v>103</v>
      </c>
      <c r="C16" s="161"/>
      <c r="D16" s="262" t="s">
        <v>113</v>
      </c>
      <c r="E16" s="263"/>
      <c r="F16" s="263"/>
      <c r="G16" s="263"/>
      <c r="H16" s="263"/>
    </row>
    <row r="17" spans="1:8" ht="17.100000000000001" customHeight="1" x14ac:dyDescent="0.25">
      <c r="B17" s="22"/>
      <c r="C17" s="23"/>
      <c r="D17" s="42"/>
      <c r="E17" s="70"/>
      <c r="F17" s="70"/>
    </row>
    <row r="18" spans="1:8" ht="16.5" thickBot="1" x14ac:dyDescent="0.3">
      <c r="B18" s="20"/>
      <c r="C18" s="19"/>
      <c r="D18" s="19"/>
      <c r="E18" s="19"/>
      <c r="F18" s="19"/>
    </row>
    <row r="19" spans="1:8" ht="50.25" customHeight="1" thickBot="1" x14ac:dyDescent="0.3">
      <c r="B19" s="191" t="s">
        <v>112</v>
      </c>
      <c r="C19" s="160">
        <f>((C14+C16)*311.5)/1000</f>
        <v>0</v>
      </c>
      <c r="D19" s="19"/>
      <c r="E19" s="19"/>
      <c r="F19" s="19"/>
    </row>
    <row r="23" spans="1:8" ht="18.95" customHeight="1" x14ac:dyDescent="0.2">
      <c r="A23" s="71"/>
      <c r="B23" s="71"/>
      <c r="C23" s="71"/>
      <c r="D23" s="71"/>
      <c r="E23" s="71"/>
      <c r="F23" s="71"/>
      <c r="G23" s="71"/>
      <c r="H23" s="71"/>
    </row>
    <row r="24" spans="1:8" ht="12.75" customHeight="1" x14ac:dyDescent="0.2">
      <c r="A24" s="71"/>
      <c r="B24" s="71"/>
      <c r="C24" s="71"/>
      <c r="D24" s="71"/>
      <c r="E24" s="71"/>
      <c r="F24" s="71"/>
      <c r="G24" s="71"/>
      <c r="H24" s="71"/>
    </row>
    <row r="25" spans="1:8" ht="18.95" customHeight="1" x14ac:dyDescent="0.2">
      <c r="A25" s="71"/>
      <c r="B25" s="71"/>
      <c r="C25" s="71"/>
      <c r="D25" s="71"/>
      <c r="E25" s="71"/>
      <c r="F25" s="71"/>
      <c r="G25" s="71"/>
      <c r="H25" s="71"/>
    </row>
    <row r="26" spans="1:8" ht="12.75" customHeight="1" x14ac:dyDescent="0.2">
      <c r="A26" s="71"/>
      <c r="B26" s="71"/>
      <c r="C26" s="71"/>
      <c r="D26" s="71"/>
      <c r="E26" s="71"/>
      <c r="F26" s="71"/>
      <c r="G26" s="71"/>
      <c r="H26" s="71"/>
    </row>
    <row r="27" spans="1:8" ht="30.95" customHeight="1" x14ac:dyDescent="0.2">
      <c r="A27" s="71"/>
      <c r="B27" s="71"/>
      <c r="C27" s="71"/>
      <c r="D27" s="71"/>
      <c r="E27" s="71"/>
      <c r="F27" s="71"/>
      <c r="G27" s="71"/>
      <c r="H27" s="71"/>
    </row>
    <row r="28" spans="1:8" ht="15.75" customHeight="1" x14ac:dyDescent="0.2">
      <c r="A28" s="71"/>
      <c r="B28" s="71"/>
      <c r="C28" s="71"/>
      <c r="D28" s="71"/>
      <c r="E28" s="71"/>
      <c r="F28" s="71"/>
      <c r="G28" s="71"/>
      <c r="H28" s="71"/>
    </row>
    <row r="29" spans="1:8" ht="44.1" customHeight="1" x14ac:dyDescent="0.2">
      <c r="A29" s="71"/>
      <c r="B29" s="71"/>
      <c r="C29" s="71"/>
      <c r="D29" s="71"/>
      <c r="E29" s="71"/>
      <c r="F29" s="71"/>
      <c r="G29" s="71"/>
      <c r="H29" s="71"/>
    </row>
    <row r="30" spans="1:8" ht="12.75" customHeight="1" x14ac:dyDescent="0.2">
      <c r="A30" s="71"/>
      <c r="B30" s="71"/>
      <c r="C30" s="71"/>
      <c r="D30" s="71"/>
      <c r="E30" s="71"/>
      <c r="F30" s="71"/>
      <c r="G30" s="71"/>
      <c r="H30" s="71"/>
    </row>
    <row r="31" spans="1:8" ht="18.95" customHeight="1" x14ac:dyDescent="0.2">
      <c r="A31" s="71"/>
      <c r="B31" s="71"/>
      <c r="C31" s="71"/>
      <c r="D31" s="71"/>
      <c r="E31" s="71"/>
      <c r="F31" s="71"/>
      <c r="G31" s="71"/>
      <c r="H31" s="71"/>
    </row>
    <row r="32" spans="1:8" ht="12.75" customHeight="1" x14ac:dyDescent="0.2">
      <c r="A32" s="71"/>
      <c r="B32" s="71"/>
      <c r="C32" s="71"/>
      <c r="D32" s="71"/>
      <c r="E32" s="71"/>
      <c r="F32" s="71"/>
      <c r="G32" s="71"/>
      <c r="H32" s="71"/>
    </row>
    <row r="33" spans="1:26" ht="21" customHeight="1" x14ac:dyDescent="0.2">
      <c r="A33" s="71"/>
      <c r="B33" s="71"/>
      <c r="C33" s="71"/>
      <c r="D33" s="71"/>
      <c r="E33" s="71"/>
      <c r="F33" s="71"/>
      <c r="G33" s="71"/>
      <c r="H33" s="71"/>
    </row>
    <row r="34" spans="1:26" ht="21" customHeight="1" x14ac:dyDescent="0.2">
      <c r="A34" s="71"/>
      <c r="B34" s="71"/>
      <c r="C34" s="71"/>
      <c r="D34" s="71"/>
      <c r="E34" s="71"/>
      <c r="F34" s="71"/>
      <c r="G34" s="71"/>
      <c r="H34" s="71"/>
    </row>
    <row r="35" spans="1:26" ht="21" customHeight="1" x14ac:dyDescent="0.2">
      <c r="A35" s="71"/>
      <c r="B35" s="71"/>
      <c r="C35" s="71"/>
      <c r="D35" s="71"/>
      <c r="E35" s="71"/>
      <c r="F35" s="71"/>
      <c r="G35" s="71"/>
      <c r="H35" s="71"/>
    </row>
    <row r="36" spans="1:26" ht="21" customHeight="1" x14ac:dyDescent="0.2">
      <c r="A36" s="71"/>
      <c r="B36" s="71"/>
      <c r="C36" s="71"/>
      <c r="D36" s="71"/>
      <c r="E36" s="71"/>
      <c r="F36" s="71"/>
      <c r="G36" s="71"/>
      <c r="H36" s="71"/>
    </row>
    <row r="37" spans="1:26" ht="21" customHeight="1" x14ac:dyDescent="0.2">
      <c r="A37" s="71"/>
      <c r="B37" s="71"/>
      <c r="C37" s="71"/>
      <c r="D37" s="71"/>
      <c r="E37" s="71"/>
      <c r="F37" s="71"/>
      <c r="G37" s="71"/>
      <c r="H37" s="71"/>
    </row>
    <row r="38" spans="1:26" ht="21" customHeight="1" x14ac:dyDescent="0.2">
      <c r="A38" s="71"/>
      <c r="B38" s="71"/>
      <c r="C38" s="71"/>
      <c r="D38" s="71"/>
      <c r="E38" s="71"/>
      <c r="F38" s="71"/>
      <c r="G38" s="71"/>
      <c r="H38" s="71"/>
    </row>
    <row r="39" spans="1:26" ht="15.75" customHeight="1" x14ac:dyDescent="0.3">
      <c r="A39" s="71"/>
      <c r="B39" s="71"/>
      <c r="C39" s="71"/>
      <c r="D39" s="71"/>
      <c r="E39" s="71"/>
      <c r="F39" s="71"/>
      <c r="G39" s="71"/>
      <c r="H39" s="71"/>
      <c r="I39" s="1"/>
      <c r="J39" s="1"/>
      <c r="K39" s="1"/>
      <c r="L39" s="1"/>
      <c r="M39" s="1"/>
      <c r="N39" s="1"/>
      <c r="O39" s="1"/>
      <c r="P39" s="1"/>
      <c r="Q39" s="1"/>
      <c r="R39" s="1"/>
      <c r="S39" s="1"/>
      <c r="T39" s="1"/>
      <c r="U39" s="1"/>
      <c r="V39" s="1"/>
      <c r="W39" s="1"/>
      <c r="X39" s="1"/>
      <c r="Y39" s="1"/>
      <c r="Z39" s="1"/>
    </row>
  </sheetData>
  <mergeCells count="5">
    <mergeCell ref="A5:H5"/>
    <mergeCell ref="A12:H12"/>
    <mergeCell ref="A3:H3"/>
    <mergeCell ref="D16:H16"/>
    <mergeCell ref="A1:E1"/>
  </mergeCells>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D4FDF-3326-4EBD-A22A-15686D4B43D9}">
  <sheetPr>
    <tabColor theme="9" tint="0.59999389629810485"/>
  </sheetPr>
  <dimension ref="A1:Z19"/>
  <sheetViews>
    <sheetView zoomScaleNormal="100" workbookViewId="0">
      <selection activeCell="H21" sqref="H21"/>
    </sheetView>
  </sheetViews>
  <sheetFormatPr baseColWidth="10" defaultRowHeight="12.75" x14ac:dyDescent="0.2"/>
  <cols>
    <col min="1" max="1" width="14.7109375" customWidth="1"/>
    <col min="2" max="2" width="27" customWidth="1"/>
    <col min="3" max="3" width="15.42578125" customWidth="1"/>
  </cols>
  <sheetData>
    <row r="1" spans="1:8" ht="47.25" customHeight="1" x14ac:dyDescent="0.2">
      <c r="A1" s="212"/>
      <c r="B1" s="267" t="s">
        <v>137</v>
      </c>
      <c r="C1" s="267"/>
      <c r="D1" s="267"/>
      <c r="E1" s="212"/>
      <c r="F1" s="212"/>
      <c r="G1" s="212"/>
      <c r="H1" s="212"/>
    </row>
    <row r="3" spans="1:8" ht="101.25" customHeight="1" x14ac:dyDescent="0.2">
      <c r="A3" s="259" t="s">
        <v>146</v>
      </c>
      <c r="B3" s="259"/>
      <c r="C3" s="259"/>
      <c r="D3" s="259"/>
      <c r="E3" s="259"/>
      <c r="F3" s="259"/>
      <c r="G3" s="259"/>
      <c r="H3" s="259"/>
    </row>
    <row r="4" spans="1:8" ht="15.75" x14ac:dyDescent="0.25">
      <c r="A4" s="6"/>
      <c r="B4" s="16"/>
      <c r="C4" s="16"/>
      <c r="D4" s="16"/>
      <c r="E4" s="16"/>
      <c r="F4" s="16"/>
    </row>
    <row r="5" spans="1:8" ht="18.95" customHeight="1" x14ac:dyDescent="0.2">
      <c r="A5" s="227" t="s">
        <v>35</v>
      </c>
      <c r="B5" s="227"/>
      <c r="C5" s="227"/>
      <c r="D5" s="227"/>
      <c r="E5" s="227"/>
      <c r="F5" s="227"/>
      <c r="G5" s="227"/>
      <c r="H5" s="227"/>
    </row>
    <row r="7" spans="1:8" ht="36" customHeight="1" x14ac:dyDescent="0.25">
      <c r="B7" s="106" t="s">
        <v>1</v>
      </c>
      <c r="C7" s="159"/>
      <c r="D7" s="111" t="s">
        <v>19</v>
      </c>
      <c r="E7" s="18"/>
      <c r="F7" s="18"/>
    </row>
    <row r="8" spans="1:8" ht="16.5" thickBot="1" x14ac:dyDescent="0.3">
      <c r="B8" s="20"/>
      <c r="C8" s="19"/>
      <c r="D8" s="19"/>
      <c r="E8" s="19"/>
      <c r="F8" s="19"/>
    </row>
    <row r="9" spans="1:8" ht="50.25" customHeight="1" thickBot="1" x14ac:dyDescent="0.3">
      <c r="B9" s="189" t="s">
        <v>115</v>
      </c>
      <c r="C9" s="162">
        <f>(C7*1583)/1000</f>
        <v>0</v>
      </c>
      <c r="D9" s="19"/>
      <c r="E9" s="19"/>
      <c r="F9" s="19"/>
    </row>
    <row r="11" spans="1:8" ht="18.95" customHeight="1" x14ac:dyDescent="0.2">
      <c r="A11" s="227" t="s">
        <v>16</v>
      </c>
      <c r="B11" s="227"/>
      <c r="C11" s="227"/>
      <c r="D11" s="227"/>
      <c r="E11" s="227"/>
      <c r="F11" s="227"/>
      <c r="G11" s="227"/>
      <c r="H11" s="227"/>
    </row>
    <row r="13" spans="1:8" ht="21" customHeight="1" x14ac:dyDescent="0.2">
      <c r="B13" s="268" t="s">
        <v>32</v>
      </c>
      <c r="C13" s="114" t="s">
        <v>2</v>
      </c>
      <c r="D13" s="159"/>
      <c r="E13" s="262" t="s">
        <v>114</v>
      </c>
      <c r="F13" s="263"/>
      <c r="G13" s="263"/>
      <c r="H13" s="263"/>
    </row>
    <row r="14" spans="1:8" ht="21" customHeight="1" x14ac:dyDescent="0.2">
      <c r="B14" s="268"/>
      <c r="C14" s="114" t="s">
        <v>3</v>
      </c>
      <c r="D14" s="159"/>
      <c r="E14" s="262"/>
      <c r="F14" s="263"/>
      <c r="G14" s="263"/>
      <c r="H14" s="263"/>
    </row>
    <row r="15" spans="1:8" ht="21" customHeight="1" x14ac:dyDescent="0.2">
      <c r="B15" s="268"/>
      <c r="C15" s="114" t="s">
        <v>4</v>
      </c>
      <c r="D15" s="159"/>
      <c r="E15" s="262"/>
      <c r="F15" s="263"/>
      <c r="G15" s="263"/>
      <c r="H15" s="263"/>
    </row>
    <row r="16" spans="1:8" ht="21" customHeight="1" x14ac:dyDescent="0.2">
      <c r="B16" s="268"/>
      <c r="C16" s="114" t="s">
        <v>5</v>
      </c>
      <c r="D16" s="159"/>
      <c r="E16" s="262"/>
      <c r="F16" s="263"/>
      <c r="G16" s="263"/>
      <c r="H16" s="263"/>
    </row>
    <row r="17" spans="2:26" ht="21" customHeight="1" x14ac:dyDescent="0.2">
      <c r="B17" s="268"/>
      <c r="C17" s="114" t="s">
        <v>6</v>
      </c>
      <c r="D17" s="159"/>
      <c r="E17" s="262"/>
      <c r="F17" s="263"/>
      <c r="G17" s="263"/>
      <c r="H17" s="263"/>
    </row>
    <row r="18" spans="2:26" ht="21" customHeight="1" thickBot="1" x14ac:dyDescent="0.25">
      <c r="B18" s="109"/>
    </row>
    <row r="19" spans="2:26" ht="50.25" customHeight="1" thickBot="1" x14ac:dyDescent="0.35">
      <c r="B19" s="191" t="s">
        <v>115</v>
      </c>
      <c r="C19" s="160">
        <f>((D13*606.9)+(D14*1030.2)+(D15*1402.5)+(D16*1785)+(D17*2121.6))/1000</f>
        <v>0</v>
      </c>
      <c r="G19" s="3"/>
      <c r="H19" s="3"/>
      <c r="I19" s="1"/>
      <c r="J19" s="1"/>
      <c r="K19" s="1"/>
      <c r="L19" s="1"/>
      <c r="M19" s="1"/>
      <c r="N19" s="1"/>
      <c r="O19" s="1"/>
      <c r="P19" s="1"/>
      <c r="Q19" s="1"/>
      <c r="R19" s="1"/>
      <c r="S19" s="1"/>
      <c r="T19" s="1"/>
      <c r="U19" s="1"/>
      <c r="V19" s="1"/>
      <c r="W19" s="1"/>
      <c r="X19" s="1"/>
      <c r="Y19" s="1"/>
      <c r="Z19" s="1"/>
    </row>
  </sheetData>
  <mergeCells count="6">
    <mergeCell ref="B1:D1"/>
    <mergeCell ref="A11:H11"/>
    <mergeCell ref="B13:B17"/>
    <mergeCell ref="E13:H17"/>
    <mergeCell ref="A5:H5"/>
    <mergeCell ref="A3:H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EA2F9-E8EA-4E9F-81A6-14182E4347AF}">
  <dimension ref="A1:Z19"/>
  <sheetViews>
    <sheetView workbookViewId="0">
      <selection activeCell="C9" sqref="C9"/>
    </sheetView>
  </sheetViews>
  <sheetFormatPr baseColWidth="10" defaultRowHeight="12.75" x14ac:dyDescent="0.2"/>
  <cols>
    <col min="1" max="1" width="14.7109375" customWidth="1"/>
    <col min="2" max="2" width="27" customWidth="1"/>
    <col min="3" max="3" width="15.42578125" customWidth="1"/>
  </cols>
  <sheetData>
    <row r="1" spans="1:8" ht="47.25" customHeight="1" x14ac:dyDescent="0.2">
      <c r="A1" s="267" t="s">
        <v>45</v>
      </c>
      <c r="B1" s="269"/>
      <c r="C1" s="269"/>
      <c r="D1" s="269"/>
      <c r="E1" s="269"/>
      <c r="F1" s="269"/>
      <c r="G1" s="269"/>
      <c r="H1" s="269"/>
    </row>
    <row r="3" spans="1:8" ht="15.75" x14ac:dyDescent="0.25">
      <c r="A3" s="6"/>
      <c r="B3" s="16"/>
      <c r="C3" s="16"/>
      <c r="D3" s="16"/>
      <c r="E3" s="16"/>
      <c r="F3" s="16"/>
    </row>
    <row r="4" spans="1:8" ht="18.95" customHeight="1" x14ac:dyDescent="0.2">
      <c r="A4" s="227" t="s">
        <v>35</v>
      </c>
      <c r="B4" s="227"/>
      <c r="C4" s="227"/>
      <c r="D4" s="227"/>
      <c r="E4" s="227"/>
      <c r="F4" s="227"/>
      <c r="G4" s="227"/>
      <c r="H4" s="227"/>
    </row>
    <row r="6" spans="1:8" ht="30.95" customHeight="1" x14ac:dyDescent="0.25">
      <c r="B6" s="26" t="s">
        <v>1</v>
      </c>
      <c r="C6" s="27"/>
      <c r="D6" s="42" t="s">
        <v>19</v>
      </c>
      <c r="E6" s="18"/>
      <c r="F6" s="18"/>
    </row>
    <row r="7" spans="1:8" ht="48.75" customHeight="1" x14ac:dyDescent="0.25">
      <c r="B7" s="26" t="s">
        <v>46</v>
      </c>
      <c r="C7" s="27"/>
      <c r="D7" s="42"/>
      <c r="E7" s="70"/>
      <c r="F7" s="70"/>
    </row>
    <row r="8" spans="1:8" ht="16.5" thickBot="1" x14ac:dyDescent="0.3">
      <c r="B8" s="20"/>
      <c r="C8" s="19"/>
      <c r="D8" s="19"/>
      <c r="E8" s="19"/>
      <c r="F8" s="19"/>
    </row>
    <row r="9" spans="1:8" ht="48" customHeight="1" thickBot="1" x14ac:dyDescent="0.3">
      <c r="B9" s="25" t="s">
        <v>43</v>
      </c>
      <c r="C9" s="12">
        <f>(C6*621)+(C7*0.6*((5*1.8)*0.33))</f>
        <v>0</v>
      </c>
      <c r="D9" s="6" t="s">
        <v>47</v>
      </c>
      <c r="E9" s="19"/>
      <c r="F9" s="19"/>
    </row>
    <row r="11" spans="1:8" ht="18.95" customHeight="1" x14ac:dyDescent="0.2">
      <c r="A11" s="227" t="s">
        <v>16</v>
      </c>
      <c r="B11" s="227"/>
      <c r="C11" s="227"/>
      <c r="D11" s="227"/>
      <c r="E11" s="227"/>
      <c r="F11" s="227"/>
      <c r="G11" s="227"/>
      <c r="H11" s="227"/>
    </row>
    <row r="13" spans="1:8" ht="21" customHeight="1" x14ac:dyDescent="0.2">
      <c r="B13" s="270" t="s">
        <v>32</v>
      </c>
      <c r="C13" s="41" t="s">
        <v>2</v>
      </c>
      <c r="D13" s="27"/>
      <c r="E13" s="271" t="s">
        <v>34</v>
      </c>
      <c r="F13" s="272"/>
      <c r="G13" s="272"/>
      <c r="H13" s="272"/>
    </row>
    <row r="14" spans="1:8" ht="21" customHeight="1" x14ac:dyDescent="0.2">
      <c r="B14" s="270"/>
      <c r="C14" s="41" t="s">
        <v>3</v>
      </c>
      <c r="D14" s="27"/>
      <c r="E14" s="271"/>
      <c r="F14" s="272"/>
      <c r="G14" s="272"/>
      <c r="H14" s="272"/>
    </row>
    <row r="15" spans="1:8" ht="21" customHeight="1" x14ac:dyDescent="0.2">
      <c r="B15" s="270"/>
      <c r="C15" s="41" t="s">
        <v>4</v>
      </c>
      <c r="D15" s="27"/>
      <c r="E15" s="271"/>
      <c r="F15" s="272"/>
      <c r="G15" s="272"/>
      <c r="H15" s="272"/>
    </row>
    <row r="16" spans="1:8" ht="21" customHeight="1" x14ac:dyDescent="0.2">
      <c r="B16" s="270"/>
      <c r="C16" s="41" t="s">
        <v>5</v>
      </c>
      <c r="D16" s="27"/>
      <c r="E16" s="271"/>
      <c r="F16" s="272"/>
      <c r="G16" s="272"/>
      <c r="H16" s="272"/>
    </row>
    <row r="17" spans="2:26" ht="21" customHeight="1" x14ac:dyDescent="0.2">
      <c r="B17" s="270"/>
      <c r="C17" s="41" t="s">
        <v>6</v>
      </c>
      <c r="D17" s="27"/>
      <c r="E17" s="271"/>
      <c r="F17" s="272"/>
      <c r="G17" s="272"/>
      <c r="H17" s="272"/>
    </row>
    <row r="18" spans="2:26" ht="21" customHeight="1" thickBot="1" x14ac:dyDescent="0.25">
      <c r="B18" s="40"/>
    </row>
    <row r="19" spans="2:26" ht="48" thickBot="1" x14ac:dyDescent="0.35">
      <c r="B19" s="25" t="s">
        <v>43</v>
      </c>
      <c r="C19" s="12">
        <f>(D13*238)+(D14*404)+(D15*550)+(D16*700)+(D17*832)</f>
        <v>0</v>
      </c>
      <c r="G19" s="3"/>
      <c r="H19" s="3"/>
      <c r="I19" s="1"/>
      <c r="J19" s="1"/>
      <c r="K19" s="1"/>
      <c r="L19" s="1"/>
      <c r="M19" s="1"/>
      <c r="N19" s="1"/>
      <c r="O19" s="1"/>
      <c r="P19" s="1"/>
      <c r="Q19" s="1"/>
      <c r="R19" s="1"/>
      <c r="S19" s="1"/>
      <c r="T19" s="1"/>
      <c r="U19" s="1"/>
      <c r="V19" s="1"/>
      <c r="W19" s="1"/>
      <c r="X19" s="1"/>
      <c r="Y19" s="1"/>
      <c r="Z19" s="1"/>
    </row>
  </sheetData>
  <mergeCells count="5">
    <mergeCell ref="A1:H1"/>
    <mergeCell ref="A4:H4"/>
    <mergeCell ref="A11:H11"/>
    <mergeCell ref="B13:B17"/>
    <mergeCell ref="E13:H17"/>
  </mergeCell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Z996"/>
  <sheetViews>
    <sheetView zoomScaleNormal="100" workbookViewId="0">
      <selection activeCell="E15" sqref="E15"/>
    </sheetView>
  </sheetViews>
  <sheetFormatPr baseColWidth="10" defaultColWidth="12.7109375" defaultRowHeight="15" customHeight="1" x14ac:dyDescent="0.2"/>
  <cols>
    <col min="1" max="1" width="12" customWidth="1"/>
    <col min="2" max="2" width="27" customWidth="1"/>
    <col min="3" max="3" width="17" customWidth="1"/>
    <col min="4" max="4" width="17.7109375" customWidth="1"/>
    <col min="5" max="6" width="11.42578125" customWidth="1"/>
    <col min="7" max="7" width="13.140625" customWidth="1"/>
    <col min="8" max="26" width="10" customWidth="1"/>
  </cols>
  <sheetData>
    <row r="1" spans="1:26" ht="41.25" customHeight="1" x14ac:dyDescent="0.2">
      <c r="A1" s="211"/>
      <c r="B1" s="273" t="s">
        <v>8</v>
      </c>
      <c r="C1" s="273"/>
      <c r="D1" s="211"/>
      <c r="E1" s="211"/>
      <c r="F1" s="211"/>
      <c r="G1" s="211"/>
    </row>
    <row r="2" spans="1:26" ht="12.75" x14ac:dyDescent="0.2"/>
    <row r="3" spans="1:26" ht="166.5" customHeight="1" x14ac:dyDescent="0.2">
      <c r="A3" s="259" t="s">
        <v>151</v>
      </c>
      <c r="B3" s="259"/>
      <c r="C3" s="259"/>
      <c r="D3" s="259"/>
      <c r="E3" s="259"/>
      <c r="F3" s="259"/>
      <c r="G3" s="259"/>
      <c r="H3" s="100"/>
    </row>
    <row r="4" spans="1:26" ht="15" customHeight="1" x14ac:dyDescent="0.2">
      <c r="A4" s="4"/>
      <c r="B4" s="4"/>
      <c r="C4" s="4"/>
      <c r="D4" s="4"/>
      <c r="E4" s="4"/>
      <c r="F4" s="4"/>
      <c r="G4" s="4"/>
      <c r="H4" s="100"/>
    </row>
    <row r="5" spans="1:26" ht="18.75" customHeight="1" x14ac:dyDescent="0.2">
      <c r="A5" s="227" t="s">
        <v>35</v>
      </c>
      <c r="B5" s="227"/>
      <c r="C5" s="227"/>
      <c r="D5" s="227"/>
      <c r="E5" s="227"/>
      <c r="F5" s="227"/>
      <c r="G5" s="227"/>
      <c r="H5" s="100"/>
    </row>
    <row r="7" spans="1:26" ht="36" customHeight="1" x14ac:dyDescent="0.2">
      <c r="B7" s="106" t="s">
        <v>1</v>
      </c>
      <c r="C7" s="190"/>
      <c r="D7" s="111" t="s">
        <v>19</v>
      </c>
    </row>
    <row r="8" spans="1:26" ht="15" customHeight="1" thickBot="1" x14ac:dyDescent="0.25"/>
    <row r="9" spans="1:26" ht="50.25" customHeight="1" thickBot="1" x14ac:dyDescent="0.25">
      <c r="B9" s="191" t="s">
        <v>116</v>
      </c>
      <c r="C9" s="160">
        <f>((C7*15.1)+(C7*0.459))/1000</f>
        <v>0</v>
      </c>
    </row>
    <row r="10" spans="1:26" x14ac:dyDescent="0.25">
      <c r="B10" s="43"/>
      <c r="C10" s="44"/>
    </row>
    <row r="11" spans="1:26" ht="18.75" customHeight="1" x14ac:dyDescent="0.3">
      <c r="A11" s="227" t="s">
        <v>16</v>
      </c>
      <c r="B11" s="227"/>
      <c r="C11" s="227"/>
      <c r="D11" s="227"/>
      <c r="E11" s="227"/>
      <c r="F11" s="227"/>
      <c r="G11" s="227"/>
      <c r="H11" s="1"/>
      <c r="I11" s="1"/>
      <c r="J11" s="1"/>
      <c r="K11" s="1"/>
      <c r="L11" s="1"/>
      <c r="M11" s="1"/>
      <c r="N11" s="1"/>
      <c r="O11" s="1"/>
      <c r="P11" s="1"/>
      <c r="Q11" s="1"/>
      <c r="R11" s="1"/>
      <c r="S11" s="1"/>
      <c r="T11" s="1"/>
      <c r="U11" s="1"/>
      <c r="V11" s="1"/>
      <c r="W11" s="1"/>
      <c r="X11" s="1"/>
      <c r="Y11" s="1"/>
      <c r="Z11" s="1"/>
    </row>
    <row r="12" spans="1:26" ht="15" customHeight="1" x14ac:dyDescent="0.3">
      <c r="H12" s="1"/>
      <c r="I12" s="1"/>
      <c r="J12" s="1"/>
      <c r="K12" s="1"/>
      <c r="L12" s="1"/>
      <c r="M12" s="1"/>
      <c r="N12" s="1"/>
      <c r="O12" s="1"/>
      <c r="P12" s="1"/>
      <c r="Q12" s="1"/>
      <c r="R12" s="1"/>
      <c r="S12" s="1"/>
      <c r="T12" s="1"/>
      <c r="U12" s="1"/>
      <c r="V12" s="1"/>
      <c r="W12" s="1"/>
      <c r="X12" s="1"/>
      <c r="Y12" s="1"/>
      <c r="Z12" s="1"/>
    </row>
    <row r="13" spans="1:26" ht="36" customHeight="1" x14ac:dyDescent="0.3">
      <c r="B13" s="106" t="s">
        <v>1</v>
      </c>
      <c r="C13" s="190"/>
      <c r="D13" s="111" t="s">
        <v>19</v>
      </c>
      <c r="H13" s="1"/>
      <c r="I13" s="1"/>
      <c r="J13" s="1"/>
      <c r="K13" s="1"/>
      <c r="L13" s="1"/>
      <c r="M13" s="1"/>
      <c r="N13" s="1"/>
      <c r="O13" s="1"/>
      <c r="P13" s="1"/>
      <c r="Q13" s="1"/>
      <c r="R13" s="1"/>
      <c r="S13" s="1"/>
      <c r="T13" s="1"/>
      <c r="U13" s="1"/>
      <c r="V13" s="1"/>
      <c r="W13" s="1"/>
      <c r="X13" s="1"/>
      <c r="Y13" s="1"/>
      <c r="Z13" s="1"/>
    </row>
    <row r="14" spans="1:26" ht="15" customHeight="1" thickBot="1" x14ac:dyDescent="0.35">
      <c r="H14" s="1"/>
      <c r="I14" s="1"/>
      <c r="J14" s="1"/>
      <c r="K14" s="1"/>
      <c r="L14" s="1"/>
      <c r="M14" s="1"/>
      <c r="N14" s="1"/>
      <c r="O14" s="1"/>
      <c r="P14" s="1"/>
      <c r="Q14" s="1"/>
      <c r="R14" s="1"/>
      <c r="S14" s="1"/>
      <c r="T14" s="1"/>
      <c r="U14" s="1"/>
      <c r="V14" s="1"/>
      <c r="W14" s="1"/>
      <c r="X14" s="1"/>
      <c r="Y14" s="1"/>
      <c r="Z14" s="1"/>
    </row>
    <row r="15" spans="1:26" ht="50.25" customHeight="1" thickBot="1" x14ac:dyDescent="0.35">
      <c r="B15" s="191" t="s">
        <v>116</v>
      </c>
      <c r="C15" s="160">
        <f>((C13*15.1)+(C13*0.459))/1000</f>
        <v>0</v>
      </c>
      <c r="H15" s="1"/>
      <c r="I15" s="1"/>
      <c r="J15" s="1"/>
      <c r="K15" s="1"/>
      <c r="L15" s="1"/>
      <c r="M15" s="1"/>
      <c r="N15" s="1"/>
      <c r="O15" s="1"/>
      <c r="P15" s="1"/>
      <c r="Q15" s="1"/>
      <c r="R15" s="1"/>
      <c r="S15" s="1"/>
      <c r="T15" s="1"/>
      <c r="U15" s="1"/>
      <c r="V15" s="1"/>
      <c r="W15" s="1"/>
      <c r="X15" s="1"/>
      <c r="Y15" s="1"/>
      <c r="Z15" s="1"/>
    </row>
    <row r="16" spans="1:26" ht="13.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3.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3.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3.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3.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3.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3.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3.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3.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3.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sheetData>
  <mergeCells count="4">
    <mergeCell ref="A3:G3"/>
    <mergeCell ref="A5:G5"/>
    <mergeCell ref="B1:C1"/>
    <mergeCell ref="A11:G11"/>
  </mergeCells>
  <pageMargins left="0.7" right="0.7" top="0.75" bottom="0.75" header="0" footer="0"/>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L1014"/>
  <sheetViews>
    <sheetView topLeftCell="A8" zoomScale="87" zoomScaleNormal="115" workbookViewId="0">
      <selection activeCell="D8" sqref="D8"/>
    </sheetView>
  </sheetViews>
  <sheetFormatPr baseColWidth="10" defaultColWidth="12.7109375" defaultRowHeight="15" customHeight="1" x14ac:dyDescent="0.2"/>
  <cols>
    <col min="1" max="1" width="10.42578125" style="7" customWidth="1"/>
    <col min="2" max="2" width="34.7109375" style="7" customWidth="1"/>
    <col min="3" max="3" width="19.7109375" style="7" customWidth="1"/>
    <col min="4" max="4" width="13.140625" style="7" customWidth="1"/>
    <col min="5" max="27" width="10" style="7" customWidth="1"/>
    <col min="28" max="16384" width="12.7109375" style="7"/>
  </cols>
  <sheetData>
    <row r="1" spans="1:12" ht="51" customHeight="1" x14ac:dyDescent="0.2">
      <c r="A1" s="267" t="s">
        <v>136</v>
      </c>
      <c r="B1" s="269"/>
      <c r="C1" s="269"/>
      <c r="D1" s="269"/>
      <c r="E1" s="269"/>
      <c r="F1" s="269"/>
      <c r="G1" s="269"/>
      <c r="H1" s="269"/>
      <c r="I1" s="269"/>
      <c r="J1" s="269"/>
    </row>
    <row r="2" spans="1:12" customFormat="1" ht="12.75" x14ac:dyDescent="0.2"/>
    <row r="3" spans="1:12" customFormat="1" ht="100.5" customHeight="1" x14ac:dyDescent="0.2">
      <c r="A3" s="259" t="s">
        <v>147</v>
      </c>
      <c r="B3" s="259"/>
      <c r="C3" s="259"/>
      <c r="D3" s="259"/>
      <c r="E3" s="259"/>
      <c r="F3" s="259"/>
      <c r="G3" s="259"/>
      <c r="H3" s="259"/>
      <c r="I3" s="259"/>
      <c r="J3" s="259"/>
      <c r="L3" s="13"/>
    </row>
    <row r="4" spans="1:12" ht="12.75" customHeight="1" x14ac:dyDescent="0.2"/>
    <row r="5" spans="1:12" ht="24.95" customHeight="1" x14ac:dyDescent="0.2">
      <c r="A5" s="227" t="s">
        <v>35</v>
      </c>
      <c r="B5" s="227"/>
      <c r="C5" s="227"/>
      <c r="D5" s="227"/>
      <c r="E5" s="227"/>
      <c r="F5" s="227"/>
      <c r="G5" s="227"/>
      <c r="H5" s="227"/>
      <c r="I5" s="227"/>
      <c r="J5" s="227"/>
    </row>
    <row r="6" spans="1:12" ht="12.75" x14ac:dyDescent="0.2">
      <c r="B6" s="134"/>
    </row>
    <row r="7" spans="1:12" ht="36" customHeight="1" x14ac:dyDescent="0.2">
      <c r="B7" s="106" t="s">
        <v>33</v>
      </c>
      <c r="C7" s="159"/>
      <c r="D7" s="132" t="s">
        <v>153</v>
      </c>
    </row>
    <row r="8" spans="1:12" ht="15" customHeight="1" x14ac:dyDescent="0.2">
      <c r="B8" s="22"/>
      <c r="C8" s="23"/>
      <c r="D8" s="28"/>
    </row>
    <row r="9" spans="1:12" ht="45.95" customHeight="1" x14ac:dyDescent="0.2">
      <c r="B9" s="186" t="s">
        <v>36</v>
      </c>
      <c r="C9" s="163">
        <v>0</v>
      </c>
      <c r="D9" s="274" t="s">
        <v>117</v>
      </c>
      <c r="E9" s="274"/>
      <c r="F9" s="274"/>
      <c r="G9" s="274"/>
      <c r="H9" s="274"/>
      <c r="I9" s="274"/>
      <c r="J9" s="133"/>
    </row>
    <row r="10" spans="1:12" ht="45.75" customHeight="1" x14ac:dyDescent="0.2">
      <c r="B10" s="61"/>
      <c r="D10" s="274"/>
      <c r="E10" s="274"/>
      <c r="F10" s="274"/>
      <c r="G10" s="274"/>
      <c r="H10" s="274"/>
      <c r="I10" s="274"/>
      <c r="J10" s="133"/>
    </row>
    <row r="11" spans="1:12" ht="15.75" thickBot="1" x14ac:dyDescent="0.25">
      <c r="B11" s="22"/>
      <c r="C11" s="24"/>
      <c r="D11" s="21"/>
    </row>
    <row r="12" spans="1:12" ht="69" customHeight="1" thickBot="1" x14ac:dyDescent="0.25">
      <c r="A12" s="10"/>
      <c r="B12" s="188" t="s">
        <v>140</v>
      </c>
      <c r="C12" s="160">
        <f>((C7*48.4%)+((C7*31.2%)*2)+((C7*5.3%)*3)+(C7*8.3%))*(1-C9)</f>
        <v>0</v>
      </c>
      <c r="D12" s="275"/>
      <c r="E12" s="276"/>
    </row>
    <row r="13" spans="1:12" ht="12.75" x14ac:dyDescent="0.2">
      <c r="A13" s="4"/>
      <c r="B13" s="5"/>
      <c r="C13" s="8"/>
      <c r="D13" s="9"/>
    </row>
    <row r="14" spans="1:12" ht="12.75" x14ac:dyDescent="0.2">
      <c r="A14" s="4"/>
      <c r="B14" s="5"/>
      <c r="C14" s="8"/>
      <c r="D14" s="9"/>
    </row>
    <row r="15" spans="1:12" ht="12.75" x14ac:dyDescent="0.2">
      <c r="A15" s="4"/>
      <c r="B15" s="5"/>
      <c r="C15" s="8"/>
      <c r="D15" s="9"/>
    </row>
    <row r="16" spans="1:12" ht="32.1" customHeight="1" x14ac:dyDescent="0.2">
      <c r="A16" s="227" t="s">
        <v>16</v>
      </c>
      <c r="B16" s="227"/>
      <c r="C16" s="227"/>
      <c r="D16" s="227"/>
      <c r="E16" s="227"/>
      <c r="F16" s="227"/>
      <c r="G16" s="227"/>
      <c r="H16" s="227"/>
      <c r="I16" s="227"/>
      <c r="J16" s="227"/>
    </row>
    <row r="17" spans="1:10" ht="12.75" x14ac:dyDescent="0.2"/>
    <row r="18" spans="1:10" ht="51.95" customHeight="1" x14ac:dyDescent="0.2">
      <c r="B18" s="268" t="s">
        <v>18</v>
      </c>
      <c r="C18" s="114" t="s">
        <v>17</v>
      </c>
      <c r="D18" s="159"/>
      <c r="E18" s="277" t="s">
        <v>118</v>
      </c>
      <c r="F18" s="278"/>
      <c r="G18" s="278"/>
      <c r="H18" s="278"/>
      <c r="I18" s="278"/>
      <c r="J18" s="278"/>
    </row>
    <row r="19" spans="1:10" ht="48" customHeight="1" x14ac:dyDescent="0.25">
      <c r="A19" s="14"/>
      <c r="B19" s="268"/>
      <c r="C19" s="187" t="s">
        <v>61</v>
      </c>
      <c r="D19" s="159"/>
      <c r="E19" s="277"/>
      <c r="F19" s="278"/>
      <c r="G19" s="278"/>
      <c r="H19" s="278"/>
      <c r="I19" s="278"/>
      <c r="J19" s="278"/>
    </row>
    <row r="20" spans="1:10" ht="20.100000000000001" customHeight="1" x14ac:dyDescent="0.2"/>
    <row r="21" spans="1:10" ht="48.95" customHeight="1" x14ac:dyDescent="0.2">
      <c r="B21" s="186" t="s">
        <v>36</v>
      </c>
      <c r="C21" s="163">
        <v>0</v>
      </c>
      <c r="E21" s="274" t="s">
        <v>117</v>
      </c>
      <c r="F21" s="274"/>
      <c r="G21" s="274"/>
      <c r="H21" s="274"/>
      <c r="I21" s="274"/>
      <c r="J21" s="274"/>
    </row>
    <row r="22" spans="1:10" ht="42" customHeight="1" x14ac:dyDescent="0.2">
      <c r="B22" s="61"/>
      <c r="E22" s="274"/>
      <c r="F22" s="274"/>
      <c r="G22" s="274"/>
      <c r="H22" s="274"/>
      <c r="I22" s="274"/>
      <c r="J22" s="274"/>
    </row>
    <row r="23" spans="1:10" ht="12.75" customHeight="1" thickBot="1" x14ac:dyDescent="0.25"/>
    <row r="24" spans="1:10" ht="69" customHeight="1" thickBot="1" x14ac:dyDescent="0.3">
      <c r="B24" s="185" t="s">
        <v>141</v>
      </c>
      <c r="C24" s="160">
        <f>(D18+(D19*2)+(D19*1/7)+((D18+D19)*8.3%))*(1-C21)</f>
        <v>0</v>
      </c>
    </row>
    <row r="26" spans="1:10" ht="12.75" x14ac:dyDescent="0.2">
      <c r="A26" s="10"/>
    </row>
    <row r="27" spans="1:10" ht="12.75" customHeight="1" x14ac:dyDescent="0.2"/>
    <row r="28" spans="1:10" ht="12.75" customHeight="1" x14ac:dyDescent="0.2"/>
    <row r="29" spans="1:10" ht="12.75" customHeight="1" x14ac:dyDescent="0.2"/>
    <row r="30" spans="1:10" ht="12.75" customHeight="1" x14ac:dyDescent="0.2"/>
    <row r="31" spans="1:10" ht="12.75" customHeight="1" x14ac:dyDescent="0.2"/>
    <row r="32" spans="1: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row r="1004" ht="12.75" customHeight="1" x14ac:dyDescent="0.2"/>
    <row r="1005" ht="12.75" customHeight="1" x14ac:dyDescent="0.2"/>
    <row r="1006" ht="12.75" customHeight="1" x14ac:dyDescent="0.2"/>
    <row r="1007" ht="12.75" customHeight="1" x14ac:dyDescent="0.2"/>
    <row r="1008" ht="12.75" customHeight="1" x14ac:dyDescent="0.2"/>
    <row r="1009" ht="12.75" customHeight="1" x14ac:dyDescent="0.2"/>
    <row r="1010" ht="12.75" customHeight="1" x14ac:dyDescent="0.2"/>
    <row r="1011" ht="12.75" customHeight="1" x14ac:dyDescent="0.2"/>
    <row r="1012" ht="12.75" customHeight="1" x14ac:dyDescent="0.2"/>
    <row r="1013" ht="12.75" customHeight="1" x14ac:dyDescent="0.2"/>
    <row r="1014" ht="12.75" customHeight="1" x14ac:dyDescent="0.2"/>
  </sheetData>
  <mergeCells count="9">
    <mergeCell ref="E21:J22"/>
    <mergeCell ref="D12:E12"/>
    <mergeCell ref="A1:J1"/>
    <mergeCell ref="A5:J5"/>
    <mergeCell ref="A16:J16"/>
    <mergeCell ref="E18:J19"/>
    <mergeCell ref="B18:B19"/>
    <mergeCell ref="A3:J3"/>
    <mergeCell ref="D9:I10"/>
  </mergeCells>
  <pageMargins left="0.7" right="0.7" top="0.75" bottom="0.75" header="0" footer="0"/>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Z1008"/>
  <sheetViews>
    <sheetView zoomScale="85" zoomScaleNormal="85" workbookViewId="0">
      <selection activeCell="P15" sqref="P15"/>
    </sheetView>
  </sheetViews>
  <sheetFormatPr baseColWidth="10" defaultColWidth="12.7109375" defaultRowHeight="15" customHeight="1" x14ac:dyDescent="0.2"/>
  <cols>
    <col min="1" max="1" width="33.85546875" style="7" customWidth="1"/>
    <col min="2" max="2" width="24.7109375" style="7" customWidth="1"/>
    <col min="3" max="12" width="11.42578125" style="7" customWidth="1"/>
    <col min="13" max="26" width="10" style="7" customWidth="1"/>
    <col min="27" max="16384" width="12.7109375" style="7"/>
  </cols>
  <sheetData>
    <row r="1" spans="1:26" ht="41.25" customHeight="1" x14ac:dyDescent="0.2">
      <c r="A1" s="264" t="s">
        <v>21</v>
      </c>
      <c r="B1" s="264"/>
      <c r="C1" s="264"/>
      <c r="D1" s="264"/>
      <c r="E1" s="264"/>
      <c r="F1" s="264"/>
      <c r="G1" s="264"/>
      <c r="H1" s="264"/>
      <c r="I1" s="264"/>
      <c r="J1" s="264"/>
      <c r="K1" s="264"/>
      <c r="L1" s="264"/>
      <c r="M1" s="264"/>
      <c r="N1" s="264"/>
    </row>
    <row r="3" spans="1:26" ht="63" customHeight="1" x14ac:dyDescent="0.2">
      <c r="A3" s="259" t="s">
        <v>148</v>
      </c>
      <c r="B3" s="259"/>
      <c r="C3" s="259"/>
      <c r="D3" s="259"/>
      <c r="E3" s="259"/>
      <c r="F3" s="259"/>
      <c r="G3" s="259"/>
      <c r="H3" s="259"/>
      <c r="I3" s="259"/>
      <c r="J3" s="259"/>
      <c r="K3" s="259"/>
      <c r="L3" s="259"/>
      <c r="M3" s="259"/>
      <c r="N3" s="259"/>
    </row>
    <row r="4" spans="1:26" ht="15.75" customHeight="1" x14ac:dyDescent="0.2">
      <c r="A4" s="4"/>
      <c r="B4" s="4"/>
      <c r="C4" s="4"/>
      <c r="D4" s="4"/>
      <c r="E4" s="4"/>
      <c r="F4" s="4"/>
      <c r="G4" s="4"/>
      <c r="H4" s="4"/>
      <c r="I4" s="4"/>
      <c r="J4" s="4"/>
      <c r="K4" s="4"/>
      <c r="L4" s="4"/>
      <c r="M4" s="4"/>
      <c r="N4" s="4"/>
    </row>
    <row r="5" spans="1:26" ht="18.75" customHeight="1" x14ac:dyDescent="0.2">
      <c r="A5" s="227" t="s">
        <v>16</v>
      </c>
      <c r="B5" s="227"/>
      <c r="C5" s="227"/>
      <c r="D5" s="227"/>
      <c r="E5" s="227"/>
      <c r="F5" s="227"/>
      <c r="G5" s="227"/>
      <c r="H5" s="227"/>
      <c r="I5" s="227"/>
      <c r="J5" s="227"/>
      <c r="K5" s="227"/>
      <c r="L5" s="227"/>
      <c r="M5" s="227"/>
      <c r="N5" s="227"/>
    </row>
    <row r="7" spans="1:26" ht="21" customHeight="1" x14ac:dyDescent="0.3">
      <c r="A7" s="299" t="s">
        <v>22</v>
      </c>
      <c r="B7" s="299"/>
      <c r="C7" s="15"/>
      <c r="D7" s="15"/>
      <c r="E7" s="15"/>
      <c r="F7" s="15"/>
      <c r="G7" s="15"/>
      <c r="H7" s="15"/>
      <c r="I7" s="15"/>
      <c r="J7" s="15"/>
      <c r="K7" s="15"/>
      <c r="L7" s="15"/>
      <c r="M7" s="15"/>
      <c r="N7" s="15"/>
      <c r="O7" s="15"/>
      <c r="P7" s="15"/>
      <c r="Q7" s="15"/>
      <c r="R7" s="15"/>
      <c r="S7" s="15"/>
      <c r="T7" s="15"/>
      <c r="U7" s="15"/>
      <c r="V7" s="15"/>
      <c r="W7" s="15"/>
      <c r="X7" s="15"/>
      <c r="Y7" s="15"/>
      <c r="Z7" s="15"/>
    </row>
    <row r="8" spans="1:26" ht="10.5" customHeight="1" x14ac:dyDescent="0.2">
      <c r="A8" s="15"/>
      <c r="B8" s="15"/>
      <c r="C8" s="15"/>
      <c r="D8" s="15"/>
      <c r="E8" s="15"/>
      <c r="F8" s="15"/>
      <c r="G8" s="15"/>
      <c r="H8" s="15"/>
      <c r="I8" s="15"/>
      <c r="J8" s="15"/>
      <c r="K8" s="15"/>
      <c r="L8" s="15"/>
      <c r="M8" s="15"/>
      <c r="N8" s="15"/>
      <c r="O8" s="15"/>
      <c r="P8" s="15"/>
      <c r="Q8" s="15"/>
      <c r="R8" s="15"/>
      <c r="S8" s="15"/>
      <c r="T8" s="15"/>
      <c r="U8" s="15"/>
      <c r="V8" s="15"/>
      <c r="W8" s="15"/>
      <c r="X8" s="15"/>
      <c r="Y8" s="15"/>
      <c r="Z8" s="15"/>
    </row>
    <row r="9" spans="1:26" ht="18" customHeight="1" x14ac:dyDescent="0.2">
      <c r="A9" s="47"/>
      <c r="B9" s="47"/>
      <c r="C9" s="283" t="s">
        <v>158</v>
      </c>
      <c r="D9" s="284"/>
      <c r="E9" s="284"/>
      <c r="F9" s="284"/>
      <c r="G9" s="284"/>
      <c r="H9" s="284"/>
      <c r="I9" s="300" t="s">
        <v>0</v>
      </c>
      <c r="K9" s="15"/>
      <c r="L9" s="15"/>
      <c r="M9" s="15"/>
      <c r="N9" s="15"/>
      <c r="O9" s="15"/>
      <c r="P9" s="15"/>
      <c r="Q9" s="15"/>
      <c r="R9" s="15"/>
      <c r="S9" s="15"/>
      <c r="T9" s="15"/>
      <c r="U9" s="15"/>
      <c r="V9" s="15"/>
      <c r="W9" s="15"/>
      <c r="X9" s="15"/>
      <c r="Y9" s="15"/>
      <c r="Z9" s="15"/>
    </row>
    <row r="10" spans="1:26" ht="18" customHeight="1" x14ac:dyDescent="0.2">
      <c r="A10" s="285" t="s">
        <v>9</v>
      </c>
      <c r="B10" s="286"/>
      <c r="C10" s="305">
        <v>0.5</v>
      </c>
      <c r="D10" s="178">
        <v>1</v>
      </c>
      <c r="E10" s="178">
        <v>1.5</v>
      </c>
      <c r="F10" s="178">
        <v>2</v>
      </c>
      <c r="G10" s="178">
        <v>2.5</v>
      </c>
      <c r="H10" s="179">
        <v>3</v>
      </c>
      <c r="I10" s="301"/>
      <c r="K10" s="15"/>
      <c r="L10" s="15"/>
      <c r="M10" s="15"/>
      <c r="N10" s="15"/>
      <c r="O10" s="15"/>
      <c r="P10" s="15"/>
      <c r="Q10" s="15"/>
      <c r="R10" s="15"/>
      <c r="S10" s="15"/>
      <c r="T10" s="15"/>
      <c r="U10" s="15"/>
      <c r="V10" s="15"/>
      <c r="W10" s="15"/>
      <c r="X10" s="15"/>
      <c r="Y10" s="15"/>
      <c r="Z10" s="15"/>
    </row>
    <row r="11" spans="1:26" ht="12" customHeight="1" x14ac:dyDescent="0.2">
      <c r="A11" s="287" t="s">
        <v>10</v>
      </c>
      <c r="B11" s="53" t="s">
        <v>15</v>
      </c>
      <c r="C11" s="165">
        <v>195.85</v>
      </c>
      <c r="D11" s="165">
        <v>379.73500000000001</v>
      </c>
      <c r="E11" s="165">
        <v>379.73500000000001</v>
      </c>
      <c r="F11" s="165">
        <v>385.85500000000002</v>
      </c>
      <c r="G11" s="165">
        <v>385.85500000000002</v>
      </c>
      <c r="H11" s="166">
        <v>385.85500000000002</v>
      </c>
      <c r="I11" s="62">
        <f>($C$15*C11)+($D$15*D11)+($E$15*E11)+($F$15*F11)+($G$15*G11)+($H$15*H11)</f>
        <v>0</v>
      </c>
      <c r="K11" s="15"/>
      <c r="L11" s="15"/>
      <c r="M11" s="15"/>
      <c r="N11" s="15"/>
      <c r="O11" s="15"/>
      <c r="P11" s="15"/>
      <c r="Q11" s="15"/>
      <c r="R11" s="15"/>
      <c r="S11" s="15"/>
      <c r="T11" s="15"/>
      <c r="U11" s="15"/>
      <c r="V11" s="15"/>
      <c r="W11" s="15"/>
      <c r="X11" s="15"/>
      <c r="Y11" s="15"/>
      <c r="Z11" s="15"/>
    </row>
    <row r="12" spans="1:26" ht="27" customHeight="1" x14ac:dyDescent="0.2">
      <c r="A12" s="288"/>
      <c r="B12" s="53" t="s">
        <v>139</v>
      </c>
      <c r="C12" s="165">
        <v>2245.6807350000004</v>
      </c>
      <c r="D12" s="165">
        <v>2388.5603590000001</v>
      </c>
      <c r="E12" s="165">
        <v>2513.3793150000001</v>
      </c>
      <c r="F12" s="165">
        <v>2669.6374949999999</v>
      </c>
      <c r="G12" s="165">
        <v>4180.2892750000001</v>
      </c>
      <c r="H12" s="166">
        <v>4549.1715249999997</v>
      </c>
      <c r="I12" s="62">
        <f>($C$15*C12)+($D$15*D12)+($E$15*E12)+($F$15*F12)+($G$15*G12)+($H$15*H12)</f>
        <v>0</v>
      </c>
      <c r="K12" s="15"/>
      <c r="L12" s="15"/>
      <c r="M12" s="15"/>
      <c r="N12" s="15"/>
      <c r="O12" s="15"/>
      <c r="P12" s="15"/>
      <c r="Q12" s="15"/>
      <c r="R12" s="15"/>
      <c r="S12" s="15"/>
      <c r="T12" s="15"/>
      <c r="U12" s="15"/>
      <c r="V12" s="15"/>
      <c r="W12" s="15"/>
      <c r="X12" s="15"/>
      <c r="Y12" s="15"/>
      <c r="Z12" s="15"/>
    </row>
    <row r="13" spans="1:26" ht="14.25" customHeight="1" x14ac:dyDescent="0.2">
      <c r="A13" s="288"/>
      <c r="B13" s="53" t="s">
        <v>8</v>
      </c>
      <c r="C13" s="165">
        <v>85.016300000000001</v>
      </c>
      <c r="D13" s="165">
        <v>269.22630000000004</v>
      </c>
      <c r="E13" s="165">
        <v>518.43979999999999</v>
      </c>
      <c r="F13" s="165">
        <v>569.74755000000005</v>
      </c>
      <c r="G13" s="165">
        <v>638.70204999999999</v>
      </c>
      <c r="H13" s="166">
        <v>638.70204999999999</v>
      </c>
      <c r="I13" s="62">
        <f>($C$15*C13)+($D$15*D13)+($E$15*E13)+($F$15*F13)+($G$15*G13)+($H$15*H13)</f>
        <v>0</v>
      </c>
      <c r="K13" s="15"/>
      <c r="L13" s="15"/>
      <c r="M13" s="15"/>
      <c r="N13" s="15"/>
      <c r="O13" s="15"/>
      <c r="P13" s="15"/>
      <c r="Q13" s="15"/>
      <c r="R13" s="15"/>
      <c r="S13" s="15"/>
      <c r="T13" s="15"/>
      <c r="U13" s="15"/>
      <c r="V13" s="15"/>
      <c r="W13" s="15"/>
      <c r="X13" s="15"/>
      <c r="Y13" s="15"/>
      <c r="Z13" s="15"/>
    </row>
    <row r="14" spans="1:26" ht="14.25" customHeight="1" x14ac:dyDescent="0.2">
      <c r="A14" s="288"/>
      <c r="B14" s="53" t="s">
        <v>12</v>
      </c>
      <c r="C14" s="165">
        <v>15.18</v>
      </c>
      <c r="D14" s="165">
        <v>15.18</v>
      </c>
      <c r="E14" s="165">
        <v>63.43</v>
      </c>
      <c r="F14" s="165">
        <v>69.430000000000007</v>
      </c>
      <c r="G14" s="165">
        <v>72.430000000000007</v>
      </c>
      <c r="H14" s="166">
        <v>72.430000000000007</v>
      </c>
      <c r="I14" s="62">
        <f>($C$15*C14)+($D$15*D14)+($E$15*E14)+($F$15*F14)+($G$15*G14)+($H$15*H14)</f>
        <v>0</v>
      </c>
      <c r="K14" s="15"/>
      <c r="L14" s="15"/>
      <c r="M14" s="15"/>
      <c r="N14" s="15"/>
      <c r="O14" s="15"/>
      <c r="P14" s="15"/>
      <c r="Q14" s="15"/>
      <c r="R14" s="15"/>
      <c r="S14" s="15"/>
      <c r="T14" s="15"/>
      <c r="U14" s="15"/>
      <c r="V14" s="15"/>
      <c r="W14" s="15"/>
      <c r="X14" s="15"/>
      <c r="Y14" s="15"/>
      <c r="Z14" s="15"/>
    </row>
    <row r="15" spans="1:26" ht="45" customHeight="1" x14ac:dyDescent="0.2">
      <c r="A15" s="288"/>
      <c r="B15" s="52" t="s">
        <v>154</v>
      </c>
      <c r="C15" s="170"/>
      <c r="D15" s="170"/>
      <c r="E15" s="170"/>
      <c r="F15" s="170"/>
      <c r="G15" s="170"/>
      <c r="H15" s="171"/>
      <c r="I15" s="172">
        <f>SUM(I11:I14)</f>
        <v>0</v>
      </c>
      <c r="J15" s="302" t="s">
        <v>159</v>
      </c>
      <c r="K15" s="303"/>
      <c r="L15" s="303"/>
      <c r="M15" s="303"/>
      <c r="N15" s="303"/>
      <c r="O15" s="15"/>
      <c r="P15" s="15"/>
      <c r="Q15" s="15"/>
      <c r="R15" s="15"/>
      <c r="S15" s="15"/>
      <c r="T15" s="15"/>
      <c r="U15" s="15"/>
      <c r="V15" s="15"/>
      <c r="W15" s="15"/>
      <c r="X15" s="15"/>
      <c r="Y15" s="15"/>
      <c r="Z15" s="15"/>
    </row>
    <row r="16" spans="1:26" ht="12" customHeight="1" x14ac:dyDescent="0.2">
      <c r="A16" s="289" t="s">
        <v>13</v>
      </c>
      <c r="B16" s="53" t="s">
        <v>15</v>
      </c>
      <c r="C16" s="167">
        <v>505.36500000000001</v>
      </c>
      <c r="D16" s="167">
        <v>505.36500000000001</v>
      </c>
      <c r="E16" s="167">
        <v>551.3075</v>
      </c>
      <c r="F16" s="167">
        <v>561.43100000000004</v>
      </c>
      <c r="G16" s="167">
        <v>561.43100000000004</v>
      </c>
      <c r="H16" s="167">
        <v>608.79349999999999</v>
      </c>
      <c r="I16" s="63">
        <f>($C$20*C16)+($D$20*D16)+($E$20*E16)+($F$20*F16)+($G$20*G16)+($H$20*H16)</f>
        <v>0</v>
      </c>
      <c r="J16" s="134"/>
      <c r="K16" s="135"/>
      <c r="L16" s="135"/>
      <c r="M16" s="135"/>
      <c r="N16" s="135"/>
      <c r="O16" s="15"/>
      <c r="P16" s="15"/>
      <c r="Q16" s="15"/>
      <c r="R16" s="15"/>
      <c r="S16" s="15"/>
      <c r="T16" s="15"/>
      <c r="U16" s="15"/>
      <c r="V16" s="15"/>
      <c r="W16" s="15"/>
      <c r="X16" s="15"/>
      <c r="Y16" s="15"/>
      <c r="Z16" s="15"/>
    </row>
    <row r="17" spans="1:26" ht="27" customHeight="1" x14ac:dyDescent="0.2">
      <c r="A17" s="290"/>
      <c r="B17" s="53" t="s">
        <v>139</v>
      </c>
      <c r="C17" s="167">
        <v>1704.1936050000002</v>
      </c>
      <c r="D17" s="167">
        <v>2042.1999070000002</v>
      </c>
      <c r="E17" s="167">
        <v>2196.2515450000001</v>
      </c>
      <c r="F17" s="167">
        <v>2481.6459850000001</v>
      </c>
      <c r="G17" s="167">
        <v>2603.9404249999998</v>
      </c>
      <c r="H17" s="167">
        <v>3558.3436999999999</v>
      </c>
      <c r="I17" s="63">
        <f>($C$20*C17)+($D$20*D17)+($E$20*E17)+($F$20*F17)+($G$20*G17)+($H$20*H17)</f>
        <v>0</v>
      </c>
      <c r="J17" s="134"/>
      <c r="K17" s="135"/>
      <c r="L17" s="135"/>
      <c r="M17" s="135"/>
      <c r="N17" s="135"/>
      <c r="O17" s="15"/>
      <c r="P17" s="15"/>
      <c r="Q17" s="15"/>
      <c r="R17" s="15"/>
      <c r="S17" s="15"/>
      <c r="T17" s="15"/>
      <c r="U17" s="15"/>
      <c r="V17" s="15"/>
      <c r="W17" s="15"/>
      <c r="X17" s="15"/>
      <c r="Y17" s="15"/>
      <c r="Z17" s="15"/>
    </row>
    <row r="18" spans="1:26" ht="12" customHeight="1" x14ac:dyDescent="0.2">
      <c r="A18" s="290"/>
      <c r="B18" s="53" t="s">
        <v>8</v>
      </c>
      <c r="C18" s="167">
        <v>53.022999999999996</v>
      </c>
      <c r="D18" s="167">
        <v>92.623000000000005</v>
      </c>
      <c r="E18" s="167">
        <v>130.43549999999999</v>
      </c>
      <c r="F18" s="167">
        <v>153.10050000000001</v>
      </c>
      <c r="G18" s="167">
        <v>170.73500000000001</v>
      </c>
      <c r="H18" s="167">
        <v>209.29988</v>
      </c>
      <c r="I18" s="63">
        <f>($C$20*C18)+($D$20*D18)+($E$20*E18)+($F$20*F18)+($G$20*G18)+($H$20*H18)</f>
        <v>0</v>
      </c>
      <c r="J18" s="134"/>
      <c r="K18" s="135"/>
      <c r="L18" s="135"/>
      <c r="M18" s="135"/>
      <c r="N18" s="135"/>
      <c r="O18" s="15"/>
      <c r="P18" s="15"/>
      <c r="Q18" s="15"/>
      <c r="R18" s="15"/>
      <c r="S18" s="15"/>
      <c r="T18" s="15"/>
      <c r="U18" s="15"/>
      <c r="V18" s="15"/>
      <c r="W18" s="15"/>
      <c r="X18" s="15"/>
      <c r="Y18" s="15"/>
      <c r="Z18" s="15"/>
    </row>
    <row r="19" spans="1:26" ht="12" customHeight="1" x14ac:dyDescent="0.2">
      <c r="A19" s="290"/>
      <c r="B19" s="53" t="s">
        <v>12</v>
      </c>
      <c r="C19" s="167">
        <v>1.32</v>
      </c>
      <c r="D19" s="167">
        <v>1.32</v>
      </c>
      <c r="E19" s="167">
        <v>41.92</v>
      </c>
      <c r="F19" s="167">
        <v>47.92</v>
      </c>
      <c r="G19" s="167">
        <v>49.17</v>
      </c>
      <c r="H19" s="167">
        <v>53.83</v>
      </c>
      <c r="I19" s="63">
        <f>($C$20*C19)+($D$20*D19)+($E$20*E19)+($F$20*F19)+($G$20*G19)+($H$20*H19)</f>
        <v>0</v>
      </c>
      <c r="J19" s="134"/>
      <c r="K19" s="135"/>
      <c r="L19" s="135"/>
      <c r="M19" s="135"/>
      <c r="N19" s="135"/>
      <c r="O19" s="15"/>
      <c r="P19" s="15"/>
      <c r="Q19" s="15"/>
      <c r="R19" s="15"/>
      <c r="S19" s="15"/>
      <c r="T19" s="15"/>
      <c r="U19" s="15"/>
      <c r="V19" s="15"/>
      <c r="W19" s="15"/>
      <c r="X19" s="15"/>
      <c r="Y19" s="15"/>
      <c r="Z19" s="15"/>
    </row>
    <row r="20" spans="1:26" ht="45" customHeight="1" x14ac:dyDescent="0.2">
      <c r="A20" s="290"/>
      <c r="B20" s="54" t="s">
        <v>155</v>
      </c>
      <c r="C20" s="169"/>
      <c r="D20" s="169"/>
      <c r="E20" s="169"/>
      <c r="F20" s="169"/>
      <c r="G20" s="169"/>
      <c r="H20" s="169"/>
      <c r="I20" s="173">
        <f>SUM(I16:I19)</f>
        <v>0</v>
      </c>
      <c r="J20" s="302" t="s">
        <v>160</v>
      </c>
      <c r="K20" s="303"/>
      <c r="L20" s="303"/>
      <c r="M20" s="303"/>
      <c r="N20" s="303"/>
      <c r="O20" s="15"/>
      <c r="P20" s="15"/>
      <c r="Q20" s="15"/>
      <c r="R20" s="15"/>
      <c r="S20" s="15"/>
      <c r="T20" s="15"/>
      <c r="U20" s="15"/>
      <c r="V20" s="15"/>
      <c r="W20" s="15"/>
      <c r="X20" s="15"/>
      <c r="Y20" s="15"/>
      <c r="Z20" s="15"/>
    </row>
    <row r="21" spans="1:26" ht="12" customHeight="1" x14ac:dyDescent="0.2">
      <c r="A21" s="289" t="s">
        <v>14</v>
      </c>
      <c r="B21" s="53" t="s">
        <v>15</v>
      </c>
      <c r="C21" s="167">
        <v>220.84155500000003</v>
      </c>
      <c r="D21" s="167">
        <v>387.15640000000002</v>
      </c>
      <c r="E21" s="167">
        <v>412.69805833333339</v>
      </c>
      <c r="F21" s="167">
        <v>527.9660866666668</v>
      </c>
      <c r="G21" s="167">
        <v>726.08396000000016</v>
      </c>
      <c r="H21" s="167">
        <v>923.61850000000004</v>
      </c>
      <c r="I21" s="63">
        <f>($C$25*C21)+($D$25*D21)+($E$25*E21)+($F$25*F21)+($G$25*G21)+($H$25*H21)</f>
        <v>0</v>
      </c>
      <c r="J21" s="134"/>
      <c r="K21" s="135"/>
      <c r="L21" s="135"/>
      <c r="M21" s="135"/>
      <c r="N21" s="135"/>
      <c r="O21" s="15"/>
      <c r="P21" s="15"/>
      <c r="Q21" s="15"/>
      <c r="R21" s="15"/>
      <c r="S21" s="15"/>
      <c r="T21" s="15"/>
      <c r="U21" s="15"/>
      <c r="V21" s="15"/>
      <c r="W21" s="15"/>
      <c r="X21" s="15"/>
      <c r="Y21" s="15"/>
      <c r="Z21" s="15"/>
    </row>
    <row r="22" spans="1:26" ht="27" customHeight="1" x14ac:dyDescent="0.2">
      <c r="A22" s="290"/>
      <c r="B22" s="53" t="s">
        <v>139</v>
      </c>
      <c r="C22" s="167">
        <v>1112.0290116666667</v>
      </c>
      <c r="D22" s="167">
        <v>1338.4841663333332</v>
      </c>
      <c r="E22" s="167">
        <v>1544.7118633333334</v>
      </c>
      <c r="F22" s="167">
        <v>2126.9673533333334</v>
      </c>
      <c r="G22" s="167">
        <v>2390.4460183333331</v>
      </c>
      <c r="H22" s="167">
        <v>2393.534803333333</v>
      </c>
      <c r="I22" s="63">
        <f>($C$25*C22)+($D$25*D22)+($E$25*E22)+($F$25*F22)+($G$25*G22)+($H$25*H22)</f>
        <v>0</v>
      </c>
      <c r="J22" s="134"/>
      <c r="K22" s="135"/>
      <c r="L22" s="135"/>
      <c r="M22" s="135"/>
      <c r="N22" s="135"/>
      <c r="O22" s="15"/>
      <c r="P22" s="15"/>
      <c r="Q22" s="15"/>
      <c r="R22" s="15"/>
      <c r="S22" s="15"/>
      <c r="T22" s="15"/>
      <c r="U22" s="15"/>
      <c r="V22" s="15"/>
      <c r="W22" s="15"/>
      <c r="X22" s="15"/>
      <c r="Y22" s="15"/>
      <c r="Z22" s="15"/>
    </row>
    <row r="23" spans="1:26" ht="12" customHeight="1" x14ac:dyDescent="0.2">
      <c r="A23" s="290"/>
      <c r="B23" s="53" t="s">
        <v>8</v>
      </c>
      <c r="C23" s="167">
        <v>67.490793333333329</v>
      </c>
      <c r="D23" s="167">
        <v>93.990793333333329</v>
      </c>
      <c r="E23" s="167">
        <v>100.61579333333333</v>
      </c>
      <c r="F23" s="167">
        <v>107.24079333333333</v>
      </c>
      <c r="G23" s="167">
        <v>117.62956333333334</v>
      </c>
      <c r="H23" s="167">
        <v>117.62956333333334</v>
      </c>
      <c r="I23" s="63">
        <f>($C$25*C23)+($D$25*D23)+($E$25*E23)+($F$25*F23)+($G$25*G23)+($H$25*H23)</f>
        <v>0</v>
      </c>
      <c r="J23" s="134"/>
      <c r="K23" s="135"/>
      <c r="L23" s="135"/>
      <c r="M23" s="135"/>
      <c r="N23" s="135"/>
      <c r="O23" s="15"/>
      <c r="P23" s="15"/>
      <c r="Q23" s="15"/>
      <c r="R23" s="15"/>
      <c r="S23" s="15"/>
      <c r="T23" s="15"/>
      <c r="U23" s="15"/>
      <c r="V23" s="15"/>
      <c r="W23" s="15"/>
      <c r="X23" s="15"/>
      <c r="Y23" s="15"/>
      <c r="Z23" s="15"/>
    </row>
    <row r="24" spans="1:26" ht="12" customHeight="1" x14ac:dyDescent="0.2">
      <c r="A24" s="290"/>
      <c r="B24" s="53" t="s">
        <v>12</v>
      </c>
      <c r="C24" s="167">
        <v>7.7709999999999999</v>
      </c>
      <c r="D24" s="167">
        <v>7.7709999999999999</v>
      </c>
      <c r="E24" s="167">
        <v>40.815666666666665</v>
      </c>
      <c r="F24" s="167">
        <v>47.815666666666665</v>
      </c>
      <c r="G24" s="167">
        <v>50.224000000000004</v>
      </c>
      <c r="H24" s="167">
        <v>50.224000000000004</v>
      </c>
      <c r="I24" s="63">
        <f>($C$25*C24)+($D$25*D24)+($E$25*E24)+($F$25*F24)+($G$25*G24)+($H$25*H24)</f>
        <v>0</v>
      </c>
      <c r="J24" s="134"/>
      <c r="K24" s="135"/>
      <c r="L24" s="135"/>
      <c r="M24" s="135"/>
      <c r="N24" s="135"/>
      <c r="O24" s="15"/>
      <c r="P24" s="15"/>
      <c r="Q24" s="15"/>
      <c r="R24" s="15"/>
      <c r="S24" s="15"/>
      <c r="T24" s="15"/>
      <c r="U24" s="15"/>
      <c r="V24" s="15"/>
      <c r="W24" s="15"/>
      <c r="X24" s="15"/>
      <c r="Y24" s="15"/>
      <c r="Z24" s="15"/>
    </row>
    <row r="25" spans="1:26" ht="47.1" customHeight="1" x14ac:dyDescent="0.2">
      <c r="A25" s="290"/>
      <c r="B25" s="54" t="s">
        <v>156</v>
      </c>
      <c r="C25" s="169"/>
      <c r="D25" s="169"/>
      <c r="E25" s="169"/>
      <c r="F25" s="169"/>
      <c r="G25" s="169"/>
      <c r="H25" s="169"/>
      <c r="I25" s="173">
        <f>SUM(I21:I24)</f>
        <v>0</v>
      </c>
      <c r="J25" s="302" t="s">
        <v>161</v>
      </c>
      <c r="K25" s="303"/>
      <c r="L25" s="303"/>
      <c r="M25" s="303"/>
      <c r="N25" s="303"/>
      <c r="O25" s="69"/>
      <c r="P25" s="69"/>
      <c r="Q25" s="69"/>
      <c r="R25" s="69"/>
      <c r="S25" s="69"/>
      <c r="T25" s="15"/>
      <c r="U25" s="15"/>
      <c r="V25" s="15"/>
      <c r="W25" s="15"/>
      <c r="X25" s="15"/>
      <c r="Y25" s="15"/>
      <c r="Z25" s="15"/>
    </row>
    <row r="26" spans="1:26" ht="24" customHeight="1" x14ac:dyDescent="0.2">
      <c r="A26" s="180"/>
      <c r="B26" s="51"/>
      <c r="C26" s="23"/>
      <c r="D26" s="23"/>
      <c r="E26" s="23"/>
      <c r="F26" s="23"/>
      <c r="G26" s="23"/>
      <c r="H26" s="23"/>
      <c r="I26" s="50"/>
      <c r="J26" s="136"/>
      <c r="K26" s="136"/>
      <c r="L26" s="136"/>
      <c r="M26" s="136"/>
      <c r="N26" s="136"/>
      <c r="O26" s="49"/>
      <c r="P26" s="49"/>
      <c r="Q26" s="49"/>
      <c r="R26" s="49"/>
      <c r="S26" s="49"/>
      <c r="T26" s="15"/>
      <c r="U26" s="15"/>
      <c r="V26" s="15"/>
      <c r="W26" s="15"/>
      <c r="X26" s="15"/>
      <c r="Y26" s="15"/>
      <c r="Z26" s="15"/>
    </row>
    <row r="27" spans="1:26" ht="12" customHeight="1" x14ac:dyDescent="0.2">
      <c r="A27" s="291" t="s">
        <v>82</v>
      </c>
      <c r="B27" s="53" t="s">
        <v>15</v>
      </c>
      <c r="C27" s="167">
        <v>315.63303749999994</v>
      </c>
      <c r="D27" s="2"/>
      <c r="E27" s="2"/>
      <c r="F27" s="2"/>
      <c r="G27" s="2"/>
      <c r="H27" s="23"/>
      <c r="I27" s="63">
        <f>C27*0.6*(SUM($C$31:$H$31))</f>
        <v>0</v>
      </c>
      <c r="J27" s="134"/>
      <c r="K27" s="135"/>
      <c r="L27" s="135"/>
      <c r="M27" s="135"/>
      <c r="N27" s="135"/>
      <c r="O27" s="15"/>
      <c r="P27" s="15"/>
      <c r="Q27" s="15"/>
      <c r="R27" s="15"/>
      <c r="S27" s="15"/>
      <c r="T27" s="15"/>
      <c r="U27" s="15"/>
      <c r="V27" s="15"/>
      <c r="W27" s="15"/>
      <c r="X27" s="15"/>
      <c r="Y27" s="15"/>
      <c r="Z27" s="15"/>
    </row>
    <row r="28" spans="1:26" ht="27" customHeight="1" x14ac:dyDescent="0.2">
      <c r="A28" s="290"/>
      <c r="B28" s="53" t="s">
        <v>139</v>
      </c>
      <c r="C28" s="167">
        <v>420.60545999999999</v>
      </c>
      <c r="D28" s="2"/>
      <c r="E28" s="2"/>
      <c r="F28" s="2"/>
      <c r="G28" s="2"/>
      <c r="H28" s="23"/>
      <c r="I28" s="63">
        <f>C28*0.6*(SUM($C$31:$H$31))</f>
        <v>0</v>
      </c>
      <c r="J28" s="134"/>
      <c r="K28" s="135"/>
      <c r="L28" s="135"/>
      <c r="M28" s="135"/>
      <c r="N28" s="135"/>
      <c r="O28" s="15"/>
      <c r="P28" s="15"/>
      <c r="Q28" s="15"/>
      <c r="R28" s="15"/>
      <c r="S28" s="15"/>
      <c r="T28" s="15"/>
      <c r="U28" s="15"/>
      <c r="V28" s="15"/>
      <c r="W28" s="15"/>
      <c r="X28" s="15"/>
      <c r="Y28" s="15"/>
      <c r="Z28" s="15"/>
    </row>
    <row r="29" spans="1:26" ht="12" customHeight="1" x14ac:dyDescent="0.2">
      <c r="A29" s="290"/>
      <c r="B29" s="53" t="s">
        <v>8</v>
      </c>
      <c r="C29" s="167">
        <v>285.883715</v>
      </c>
      <c r="D29" s="2"/>
      <c r="E29" s="2"/>
      <c r="F29" s="2"/>
      <c r="G29" s="2"/>
      <c r="H29" s="23"/>
      <c r="I29" s="63">
        <f>C29*0.6*(SUM($C$31:$H$31))</f>
        <v>0</v>
      </c>
      <c r="J29" s="134"/>
      <c r="K29" s="135"/>
      <c r="L29" s="135"/>
      <c r="M29" s="135"/>
      <c r="N29" s="135"/>
      <c r="O29" s="15"/>
      <c r="P29" s="15"/>
      <c r="Q29" s="15"/>
      <c r="R29" s="15"/>
      <c r="S29" s="15"/>
      <c r="T29" s="15"/>
      <c r="U29" s="15"/>
      <c r="V29" s="15"/>
      <c r="W29" s="15"/>
      <c r="X29" s="15"/>
      <c r="Y29" s="15"/>
      <c r="Z29" s="15"/>
    </row>
    <row r="30" spans="1:26" ht="12" customHeight="1" x14ac:dyDescent="0.2">
      <c r="A30" s="290"/>
      <c r="B30" s="53" t="s">
        <v>12</v>
      </c>
      <c r="C30" s="167">
        <v>13.7</v>
      </c>
      <c r="D30" s="2"/>
      <c r="E30" s="2"/>
      <c r="F30" s="2"/>
      <c r="G30" s="2"/>
      <c r="H30" s="23"/>
      <c r="I30" s="63">
        <f>C30*0.6*(SUM($C$31:$H$31))</f>
        <v>0</v>
      </c>
      <c r="J30" s="134"/>
      <c r="K30" s="135"/>
      <c r="L30" s="135"/>
      <c r="M30" s="135"/>
      <c r="N30" s="135"/>
      <c r="O30" s="15"/>
      <c r="P30" s="15"/>
      <c r="Q30" s="15"/>
      <c r="R30" s="15"/>
      <c r="S30" s="15"/>
      <c r="T30" s="15"/>
      <c r="U30" s="15"/>
      <c r="V30" s="15"/>
      <c r="W30" s="15"/>
      <c r="X30" s="15"/>
      <c r="Y30" s="15"/>
      <c r="Z30" s="15"/>
    </row>
    <row r="31" spans="1:26" ht="33.950000000000003" customHeight="1" x14ac:dyDescent="0.2">
      <c r="A31" s="292" t="s">
        <v>157</v>
      </c>
      <c r="B31" s="293"/>
      <c r="C31" s="169">
        <v>0</v>
      </c>
      <c r="D31" s="23"/>
      <c r="E31" s="23"/>
      <c r="F31" s="23"/>
      <c r="G31" s="23"/>
      <c r="H31" s="23"/>
      <c r="I31" s="173">
        <f>SUM(I27:I30)</f>
        <v>0</v>
      </c>
      <c r="J31" s="302" t="s">
        <v>31</v>
      </c>
      <c r="K31" s="303"/>
      <c r="L31" s="303"/>
      <c r="M31" s="303"/>
      <c r="N31" s="303"/>
      <c r="O31" s="15"/>
      <c r="P31" s="15"/>
      <c r="Q31" s="15"/>
      <c r="R31" s="15"/>
      <c r="S31" s="15"/>
      <c r="T31" s="15"/>
      <c r="U31" s="15"/>
      <c r="V31" s="15"/>
      <c r="W31" s="15"/>
      <c r="X31" s="15"/>
      <c r="Y31" s="15"/>
      <c r="Z31" s="15"/>
    </row>
    <row r="32" spans="1:26" ht="10.5" customHeight="1" x14ac:dyDescent="0.2">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row>
    <row r="33" spans="1:26" ht="10.5" customHeight="1" x14ac:dyDescent="0.2">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1:26" ht="10.5" customHeight="1" thickBot="1" x14ac:dyDescent="0.25">
      <c r="A34" s="15"/>
      <c r="B34" s="15"/>
      <c r="C34" s="11"/>
      <c r="D34" s="15"/>
      <c r="E34" s="15"/>
      <c r="F34" s="15"/>
      <c r="G34" s="15"/>
      <c r="H34" s="15"/>
      <c r="I34" s="15"/>
      <c r="J34" s="15"/>
      <c r="K34" s="15"/>
      <c r="L34" s="15"/>
      <c r="M34" s="15"/>
      <c r="N34" s="15"/>
      <c r="O34" s="15"/>
      <c r="P34" s="15"/>
      <c r="Q34" s="15"/>
      <c r="R34" s="15"/>
      <c r="S34" s="15"/>
      <c r="T34" s="15"/>
      <c r="U34" s="15"/>
      <c r="V34" s="15"/>
      <c r="W34" s="15"/>
      <c r="X34" s="15"/>
      <c r="Y34" s="15"/>
      <c r="Z34" s="15"/>
    </row>
    <row r="35" spans="1:26" ht="49.5" customHeight="1" thickBot="1" x14ac:dyDescent="0.3">
      <c r="A35" s="181" t="s">
        <v>120</v>
      </c>
      <c r="B35" s="174">
        <f>(I20+I25+I31+I15)/1000</f>
        <v>0</v>
      </c>
      <c r="C35" s="45"/>
      <c r="D35" s="15"/>
      <c r="E35" s="294"/>
      <c r="F35" s="276"/>
      <c r="G35" s="15"/>
      <c r="H35" s="15"/>
      <c r="I35" s="15"/>
      <c r="J35" s="15"/>
      <c r="K35" s="15"/>
      <c r="L35" s="15"/>
      <c r="M35" s="15"/>
      <c r="N35" s="15"/>
      <c r="O35" s="15"/>
      <c r="P35" s="15"/>
      <c r="Q35" s="15"/>
      <c r="R35" s="15"/>
      <c r="S35" s="15"/>
      <c r="T35" s="15"/>
      <c r="U35" s="15"/>
      <c r="V35" s="15"/>
      <c r="W35" s="15"/>
      <c r="X35" s="15"/>
      <c r="Y35" s="15"/>
      <c r="Z35" s="15"/>
    </row>
    <row r="36" spans="1:26" ht="13.5" customHeight="1" x14ac:dyDescent="0.25">
      <c r="A36" s="182" t="s">
        <v>15</v>
      </c>
      <c r="B36" s="55">
        <f>(I16+I21+I27+I11)/1000</f>
        <v>0</v>
      </c>
      <c r="C36" s="45"/>
      <c r="D36" s="15"/>
      <c r="E36" s="15"/>
      <c r="F36" s="45"/>
      <c r="G36" s="15"/>
      <c r="H36" s="15"/>
      <c r="I36" s="15"/>
      <c r="J36" s="15"/>
      <c r="K36" s="15"/>
      <c r="L36" s="15"/>
      <c r="M36" s="15"/>
      <c r="N36" s="15"/>
      <c r="O36" s="15"/>
      <c r="P36" s="15"/>
      <c r="Q36" s="15"/>
      <c r="R36" s="15"/>
      <c r="S36" s="15"/>
      <c r="T36" s="15"/>
      <c r="U36" s="15"/>
      <c r="V36" s="15"/>
      <c r="W36" s="15"/>
      <c r="X36" s="15"/>
      <c r="Y36" s="15"/>
      <c r="Z36" s="15"/>
    </row>
    <row r="37" spans="1:26" ht="13.5" customHeight="1" x14ac:dyDescent="0.25">
      <c r="A37" s="182" t="s">
        <v>11</v>
      </c>
      <c r="B37" s="55">
        <f>(I17+I22+I28+I12)/1000</f>
        <v>0</v>
      </c>
      <c r="C37" s="45"/>
      <c r="D37" s="15"/>
      <c r="E37" s="15"/>
      <c r="F37" s="15"/>
      <c r="G37" s="45"/>
      <c r="H37" s="15"/>
      <c r="I37" s="15"/>
      <c r="J37" s="15"/>
      <c r="K37" s="15"/>
      <c r="L37" s="15"/>
      <c r="M37" s="15"/>
      <c r="N37" s="15"/>
      <c r="O37" s="15"/>
      <c r="P37" s="15"/>
      <c r="Q37" s="15"/>
      <c r="R37" s="15"/>
      <c r="S37" s="15"/>
      <c r="T37" s="15"/>
      <c r="U37" s="15"/>
      <c r="V37" s="15"/>
      <c r="W37" s="15"/>
      <c r="X37" s="15"/>
      <c r="Y37" s="15"/>
      <c r="Z37" s="15"/>
    </row>
    <row r="38" spans="1:26" ht="13.5" customHeight="1" x14ac:dyDescent="0.25">
      <c r="A38" s="182" t="s">
        <v>8</v>
      </c>
      <c r="B38" s="55">
        <f>(I18+I23+I29+I13)/1000</f>
        <v>0</v>
      </c>
      <c r="C38" s="48"/>
      <c r="D38" s="15"/>
      <c r="E38" s="15"/>
      <c r="F38" s="46"/>
      <c r="G38" s="46"/>
      <c r="H38" s="46"/>
      <c r="I38" s="46"/>
      <c r="J38" s="46"/>
      <c r="K38" s="46"/>
      <c r="L38" s="15"/>
      <c r="M38" s="15"/>
      <c r="N38" s="15"/>
      <c r="O38" s="15"/>
      <c r="P38" s="15"/>
      <c r="Q38" s="15"/>
      <c r="R38" s="15"/>
      <c r="S38" s="15"/>
      <c r="T38" s="15"/>
      <c r="U38" s="15"/>
      <c r="V38" s="15"/>
      <c r="W38" s="15"/>
      <c r="X38" s="15"/>
      <c r="Y38" s="15"/>
      <c r="Z38" s="15"/>
    </row>
    <row r="39" spans="1:26" ht="13.5" customHeight="1" thickBot="1" x14ac:dyDescent="0.3">
      <c r="A39" s="183" t="s">
        <v>12</v>
      </c>
      <c r="B39" s="56">
        <f>(I19+I24+I30+I14)/1000</f>
        <v>0</v>
      </c>
      <c r="C39" s="45"/>
      <c r="D39" s="15"/>
      <c r="E39" s="15"/>
      <c r="F39" s="46"/>
      <c r="G39" s="46"/>
      <c r="H39" s="46"/>
      <c r="I39" s="46"/>
      <c r="J39" s="46"/>
      <c r="K39" s="46"/>
      <c r="L39" s="15"/>
      <c r="M39" s="15"/>
      <c r="N39" s="15"/>
      <c r="O39" s="15"/>
      <c r="P39" s="15"/>
      <c r="Q39" s="15"/>
      <c r="R39" s="15"/>
      <c r="S39" s="15"/>
      <c r="T39" s="15"/>
      <c r="U39" s="15"/>
      <c r="V39" s="15"/>
      <c r="W39" s="15"/>
      <c r="X39" s="15"/>
      <c r="Y39" s="15"/>
      <c r="Z39" s="15"/>
    </row>
    <row r="40" spans="1:26" ht="12" customHeight="1" x14ac:dyDescent="0.2">
      <c r="A40" s="15"/>
      <c r="B40" s="15"/>
      <c r="C40" s="15"/>
      <c r="D40" s="15"/>
      <c r="E40" s="15"/>
      <c r="F40" s="46"/>
      <c r="G40" s="46"/>
      <c r="H40" s="46"/>
      <c r="I40" s="46"/>
      <c r="J40" s="46"/>
      <c r="K40" s="46"/>
      <c r="L40" s="15"/>
      <c r="M40" s="15"/>
      <c r="N40" s="15"/>
      <c r="O40" s="15"/>
      <c r="P40" s="15"/>
      <c r="Q40" s="15"/>
      <c r="R40" s="15"/>
      <c r="S40" s="15"/>
      <c r="T40" s="15"/>
      <c r="U40" s="15"/>
      <c r="V40" s="15"/>
      <c r="W40" s="15"/>
      <c r="X40" s="15"/>
      <c r="Y40" s="15"/>
      <c r="Z40" s="15"/>
    </row>
    <row r="41" spans="1:26" ht="12" customHeight="1" x14ac:dyDescent="0.2">
      <c r="A41" s="15"/>
      <c r="B41" s="15"/>
      <c r="C41" s="15"/>
      <c r="D41" s="15"/>
      <c r="E41" s="15"/>
      <c r="F41" s="46"/>
      <c r="G41" s="46"/>
      <c r="H41" s="46"/>
      <c r="I41" s="46"/>
      <c r="J41" s="46"/>
      <c r="K41" s="46"/>
      <c r="L41" s="15"/>
      <c r="M41" s="15"/>
      <c r="N41" s="15"/>
      <c r="O41" s="15"/>
      <c r="P41" s="15"/>
      <c r="Q41" s="15"/>
      <c r="R41" s="15"/>
      <c r="S41" s="15"/>
      <c r="T41" s="15"/>
      <c r="U41" s="15"/>
      <c r="V41" s="15"/>
      <c r="W41" s="15"/>
      <c r="X41" s="15"/>
      <c r="Y41" s="15"/>
      <c r="Z41" s="15"/>
    </row>
    <row r="42" spans="1:26" ht="10.5" customHeight="1" x14ac:dyDescent="0.2">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row>
    <row r="43" spans="1:26" ht="12" customHeight="1" x14ac:dyDescent="0.2">
      <c r="A43" s="15"/>
      <c r="B43" s="15"/>
      <c r="C43" s="15"/>
      <c r="D43" s="15"/>
      <c r="E43" s="15"/>
      <c r="F43" s="46"/>
      <c r="G43" s="46"/>
      <c r="H43" s="46"/>
      <c r="I43" s="46"/>
      <c r="J43" s="46"/>
      <c r="K43" s="46"/>
      <c r="L43" s="15"/>
      <c r="M43" s="15"/>
      <c r="N43" s="15"/>
      <c r="O43" s="15"/>
      <c r="P43" s="15"/>
      <c r="Q43" s="15"/>
      <c r="R43" s="15"/>
      <c r="S43" s="15"/>
      <c r="T43" s="15"/>
      <c r="U43" s="15"/>
      <c r="V43" s="15"/>
      <c r="W43" s="15"/>
      <c r="X43" s="15"/>
      <c r="Y43" s="15"/>
      <c r="Z43" s="15"/>
    </row>
    <row r="44" spans="1:26" ht="21" customHeight="1" x14ac:dyDescent="0.3">
      <c r="A44" s="299" t="s">
        <v>23</v>
      </c>
      <c r="B44" s="299"/>
      <c r="C44" s="15"/>
      <c r="D44" s="15"/>
      <c r="E44" s="15"/>
      <c r="F44" s="15"/>
      <c r="G44" s="15"/>
      <c r="H44" s="15"/>
      <c r="I44" s="15"/>
      <c r="J44" s="15"/>
      <c r="K44" s="15"/>
      <c r="L44" s="15"/>
      <c r="M44" s="15"/>
      <c r="N44" s="15"/>
      <c r="O44" s="15"/>
      <c r="P44" s="15"/>
      <c r="Q44" s="15"/>
      <c r="R44" s="15"/>
      <c r="S44" s="15"/>
      <c r="T44" s="15"/>
      <c r="U44" s="15"/>
      <c r="V44" s="15"/>
      <c r="W44" s="15"/>
      <c r="X44" s="15"/>
      <c r="Y44" s="15"/>
      <c r="Z44" s="15"/>
    </row>
    <row r="45" spans="1:26" ht="10.5" customHeight="1" x14ac:dyDescent="0.2">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row>
    <row r="46" spans="1:26" ht="18" customHeight="1" x14ac:dyDescent="0.2">
      <c r="A46" s="2"/>
      <c r="B46" s="2"/>
      <c r="C46" s="283" t="s">
        <v>158</v>
      </c>
      <c r="D46" s="284"/>
      <c r="E46" s="284"/>
      <c r="F46" s="284"/>
      <c r="G46" s="284"/>
      <c r="H46" s="284"/>
      <c r="I46" s="300" t="s">
        <v>0</v>
      </c>
      <c r="K46" s="15"/>
      <c r="L46" s="15"/>
      <c r="M46" s="15"/>
      <c r="N46" s="15"/>
      <c r="O46" s="15"/>
      <c r="P46" s="15"/>
      <c r="Q46" s="15"/>
      <c r="R46" s="15"/>
      <c r="S46" s="15"/>
      <c r="T46" s="15"/>
      <c r="U46" s="15"/>
      <c r="V46" s="15"/>
      <c r="W46" s="15"/>
      <c r="X46" s="15"/>
      <c r="Y46" s="15"/>
      <c r="Z46" s="15"/>
    </row>
    <row r="47" spans="1:26" ht="18" customHeight="1" x14ac:dyDescent="0.2">
      <c r="A47" s="295" t="s">
        <v>9</v>
      </c>
      <c r="B47" s="296"/>
      <c r="C47" s="178">
        <v>0.5</v>
      </c>
      <c r="D47" s="178">
        <v>1</v>
      </c>
      <c r="E47" s="178">
        <v>1.5</v>
      </c>
      <c r="F47" s="178">
        <v>2</v>
      </c>
      <c r="G47" s="178">
        <v>2.5</v>
      </c>
      <c r="H47" s="179">
        <v>3</v>
      </c>
      <c r="I47" s="301"/>
      <c r="K47" s="15"/>
      <c r="L47" s="15"/>
      <c r="M47" s="15"/>
      <c r="N47" s="15"/>
      <c r="O47" s="15"/>
      <c r="P47" s="15"/>
      <c r="Q47" s="15"/>
      <c r="R47" s="15"/>
      <c r="S47" s="15"/>
      <c r="T47" s="15"/>
      <c r="U47" s="15"/>
      <c r="V47" s="15"/>
      <c r="W47" s="15"/>
      <c r="X47" s="15"/>
      <c r="Y47" s="15"/>
      <c r="Z47" s="15"/>
    </row>
    <row r="48" spans="1:26" ht="12" customHeight="1" x14ac:dyDescent="0.2">
      <c r="A48" s="287" t="s">
        <v>10</v>
      </c>
      <c r="B48" s="53" t="s">
        <v>15</v>
      </c>
      <c r="C48" s="165">
        <v>0</v>
      </c>
      <c r="D48" s="165">
        <v>0</v>
      </c>
      <c r="E48" s="165">
        <v>0</v>
      </c>
      <c r="F48" s="165">
        <v>9.18</v>
      </c>
      <c r="G48" s="165">
        <v>9.18</v>
      </c>
      <c r="H48" s="165">
        <v>9.18</v>
      </c>
      <c r="I48" s="64">
        <f>($C$15*C48)+($D$15*D48)+($E$15*E48)+($F$15*F48)+($G$15*G48)+($H$15*H48)</f>
        <v>0</v>
      </c>
      <c r="K48" s="15"/>
      <c r="L48" s="15"/>
      <c r="M48" s="15"/>
      <c r="N48" s="15"/>
      <c r="O48" s="15"/>
      <c r="P48" s="15"/>
      <c r="Q48" s="15"/>
      <c r="R48" s="15"/>
      <c r="S48" s="15"/>
      <c r="T48" s="15"/>
      <c r="U48" s="15"/>
      <c r="V48" s="15"/>
      <c r="W48" s="15"/>
      <c r="X48" s="15"/>
      <c r="Y48" s="15"/>
      <c r="Z48" s="15"/>
    </row>
    <row r="49" spans="1:26" ht="27" customHeight="1" x14ac:dyDescent="0.2">
      <c r="A49" s="297"/>
      <c r="B49" s="53" t="s">
        <v>139</v>
      </c>
      <c r="C49" s="165">
        <v>871.45305500000018</v>
      </c>
      <c r="D49" s="165">
        <v>1398.537167</v>
      </c>
      <c r="E49" s="165">
        <v>1525.8006449999998</v>
      </c>
      <c r="F49" s="165">
        <v>2296.9221250000001</v>
      </c>
      <c r="G49" s="165">
        <v>2933.2113500000005</v>
      </c>
      <c r="H49" s="165">
        <v>3367.9473750000002</v>
      </c>
      <c r="I49" s="64">
        <f>($C$15*C49)+($D$15*D49)+($E$15*E49)+($F$15*F49)+($G$15*G49)+($H$15*H49)</f>
        <v>0</v>
      </c>
      <c r="K49" s="15"/>
      <c r="L49" s="15"/>
      <c r="M49" s="15"/>
      <c r="N49" s="15"/>
      <c r="O49" s="15"/>
      <c r="P49" s="15"/>
      <c r="Q49" s="15"/>
      <c r="R49" s="15"/>
      <c r="S49" s="15"/>
      <c r="T49" s="15"/>
      <c r="U49" s="15"/>
      <c r="V49" s="15"/>
      <c r="W49" s="15"/>
      <c r="X49" s="15"/>
      <c r="Y49" s="15"/>
      <c r="Z49" s="15"/>
    </row>
    <row r="50" spans="1:26" ht="12" customHeight="1" x14ac:dyDescent="0.2">
      <c r="A50" s="297"/>
      <c r="B50" s="53" t="s">
        <v>8</v>
      </c>
      <c r="C50" s="165">
        <v>28.699725000000001</v>
      </c>
      <c r="D50" s="165">
        <v>130.04298499999999</v>
      </c>
      <c r="E50" s="165">
        <v>228.7903</v>
      </c>
      <c r="F50" s="165">
        <v>315.04330000000004</v>
      </c>
      <c r="G50" s="165">
        <v>400.31555000000003</v>
      </c>
      <c r="H50" s="165">
        <v>404.56555000000003</v>
      </c>
      <c r="I50" s="64">
        <f>($C$15*C50)+($D$15*D50)+($E$15*E50)+($F$15*F50)+($G$15*G50)+($H$15*H50)</f>
        <v>0</v>
      </c>
      <c r="K50" s="15"/>
      <c r="L50" s="15"/>
      <c r="M50" s="15"/>
      <c r="N50" s="15"/>
      <c r="O50" s="15"/>
      <c r="P50" s="15"/>
      <c r="Q50" s="15"/>
      <c r="R50" s="15"/>
      <c r="S50" s="15"/>
      <c r="T50" s="15"/>
      <c r="U50" s="15"/>
      <c r="V50" s="15"/>
      <c r="W50" s="15"/>
      <c r="X50" s="15"/>
      <c r="Y50" s="15"/>
      <c r="Z50" s="15"/>
    </row>
    <row r="51" spans="1:26" ht="12" customHeight="1" x14ac:dyDescent="0.2">
      <c r="A51" s="297"/>
      <c r="B51" s="53" t="s">
        <v>12</v>
      </c>
      <c r="C51" s="165">
        <v>15.18</v>
      </c>
      <c r="D51" s="165">
        <v>15.18</v>
      </c>
      <c r="E51" s="165">
        <v>55.18</v>
      </c>
      <c r="F51" s="165">
        <v>69.430000000000007</v>
      </c>
      <c r="G51" s="165">
        <v>72.430000000000007</v>
      </c>
      <c r="H51" s="165">
        <v>72.430000000000007</v>
      </c>
      <c r="I51" s="64">
        <f>($C$15*C51)+($D$15*D51)+($E$15*E51)+($F$15*F51)+($G$15*G51)+($H$15*H51)</f>
        <v>0</v>
      </c>
      <c r="K51" s="15"/>
      <c r="L51" s="15"/>
      <c r="M51" s="15"/>
      <c r="N51" s="15"/>
      <c r="O51" s="15"/>
      <c r="P51" s="15"/>
      <c r="Q51" s="15"/>
      <c r="R51" s="15"/>
      <c r="S51" s="15"/>
      <c r="T51" s="15"/>
      <c r="U51" s="15"/>
      <c r="V51" s="15"/>
      <c r="W51" s="15"/>
      <c r="X51" s="15"/>
      <c r="Y51" s="15"/>
      <c r="Z51" s="15"/>
    </row>
    <row r="52" spans="1:26" ht="47.1" customHeight="1" x14ac:dyDescent="0.2">
      <c r="A52" s="298"/>
      <c r="B52" s="52" t="s">
        <v>154</v>
      </c>
      <c r="C52" s="169">
        <v>0</v>
      </c>
      <c r="D52" s="169">
        <v>0</v>
      </c>
      <c r="E52" s="169">
        <v>0</v>
      </c>
      <c r="F52" s="169">
        <v>0</v>
      </c>
      <c r="G52" s="169">
        <v>0</v>
      </c>
      <c r="H52" s="169">
        <v>0</v>
      </c>
      <c r="I52" s="177">
        <f>SUM(I48:I51)</f>
        <v>0</v>
      </c>
      <c r="J52" s="302" t="s">
        <v>159</v>
      </c>
      <c r="K52" s="303"/>
      <c r="L52" s="303"/>
      <c r="M52" s="303"/>
      <c r="N52" s="303"/>
      <c r="O52" s="15"/>
      <c r="P52" s="15"/>
      <c r="Q52" s="15"/>
      <c r="R52" s="15"/>
      <c r="S52" s="15"/>
      <c r="T52" s="15"/>
      <c r="U52" s="15"/>
      <c r="V52" s="15"/>
      <c r="W52" s="15"/>
      <c r="X52" s="15"/>
      <c r="Y52" s="15"/>
      <c r="Z52" s="15"/>
    </row>
    <row r="53" spans="1:26" ht="12" customHeight="1" x14ac:dyDescent="0.2">
      <c r="A53" s="287" t="s">
        <v>13</v>
      </c>
      <c r="B53" s="53" t="s">
        <v>15</v>
      </c>
      <c r="C53" s="165">
        <v>0</v>
      </c>
      <c r="D53" s="165">
        <v>0</v>
      </c>
      <c r="E53" s="165">
        <v>0</v>
      </c>
      <c r="F53" s="165">
        <v>15.18525</v>
      </c>
      <c r="G53" s="165">
        <v>15.18525</v>
      </c>
      <c r="H53" s="165">
        <v>15.18525</v>
      </c>
      <c r="I53" s="65">
        <f>($C$57*C53)+($D$57*D53)+($E$57*E53)+($F$57*F53)+($G$57*G53)+($H$57*H53)</f>
        <v>0</v>
      </c>
      <c r="J53" s="134"/>
      <c r="K53" s="135"/>
      <c r="L53" s="135"/>
      <c r="M53" s="135"/>
      <c r="N53" s="135"/>
      <c r="O53" s="15"/>
      <c r="P53" s="15"/>
      <c r="Q53" s="15"/>
      <c r="R53" s="15"/>
      <c r="S53" s="15"/>
      <c r="T53" s="15"/>
      <c r="U53" s="15"/>
      <c r="V53" s="15"/>
      <c r="W53" s="15"/>
      <c r="X53" s="15"/>
      <c r="Y53" s="15"/>
      <c r="Z53" s="15"/>
    </row>
    <row r="54" spans="1:26" ht="27" customHeight="1" x14ac:dyDescent="0.2">
      <c r="A54" s="288"/>
      <c r="B54" s="53" t="s">
        <v>139</v>
      </c>
      <c r="C54" s="165">
        <v>206.78053499999999</v>
      </c>
      <c r="D54" s="165">
        <v>636.99350000000004</v>
      </c>
      <c r="E54" s="165">
        <v>786.67633499999999</v>
      </c>
      <c r="F54" s="165">
        <v>1490.3978249999998</v>
      </c>
      <c r="G54" s="165">
        <v>1714.284175</v>
      </c>
      <c r="H54" s="165">
        <v>2088.7382700000003</v>
      </c>
      <c r="I54" s="65">
        <f>($C$57*C54)+($D$57*D54)+($E$57*E54)+($F$57*F54)+($G$57*G54)+($H$57*H54)</f>
        <v>0</v>
      </c>
      <c r="J54" s="134"/>
      <c r="K54" s="135"/>
      <c r="L54" s="135"/>
      <c r="M54" s="135"/>
      <c r="N54" s="135"/>
      <c r="O54" s="15"/>
      <c r="P54" s="15"/>
      <c r="Q54" s="15"/>
      <c r="R54" s="15"/>
      <c r="S54" s="15"/>
      <c r="T54" s="15"/>
      <c r="U54" s="15"/>
      <c r="V54" s="15"/>
      <c r="W54" s="15"/>
      <c r="X54" s="15"/>
      <c r="Y54" s="15"/>
      <c r="Z54" s="15"/>
    </row>
    <row r="55" spans="1:26" ht="12" customHeight="1" x14ac:dyDescent="0.2">
      <c r="A55" s="288"/>
      <c r="B55" s="53" t="s">
        <v>8</v>
      </c>
      <c r="C55" s="165">
        <v>19.767249999999997</v>
      </c>
      <c r="D55" s="165">
        <v>50.771849999999993</v>
      </c>
      <c r="E55" s="165">
        <v>66.896749999999997</v>
      </c>
      <c r="F55" s="165">
        <v>92.270499999999998</v>
      </c>
      <c r="G55" s="165">
        <v>128.405</v>
      </c>
      <c r="H55" s="165">
        <v>147.71366</v>
      </c>
      <c r="I55" s="65">
        <f>($C$57*C55)+($D$57*D55)+($E$57*E55)+($F$57*F55)+($G$57*G55)+($H$57*H55)</f>
        <v>0</v>
      </c>
      <c r="J55" s="134"/>
      <c r="K55" s="135"/>
      <c r="L55" s="135"/>
      <c r="M55" s="135"/>
      <c r="N55" s="135"/>
      <c r="O55" s="15"/>
      <c r="P55" s="15"/>
      <c r="Q55" s="15"/>
      <c r="R55" s="15"/>
      <c r="S55" s="15"/>
      <c r="T55" s="15"/>
      <c r="U55" s="15"/>
      <c r="V55" s="15"/>
      <c r="W55" s="15"/>
      <c r="X55" s="15"/>
      <c r="Y55" s="15"/>
      <c r="Z55" s="15"/>
    </row>
    <row r="56" spans="1:26" ht="12" customHeight="1" x14ac:dyDescent="0.2">
      <c r="A56" s="288"/>
      <c r="B56" s="53" t="s">
        <v>12</v>
      </c>
      <c r="C56" s="165">
        <v>1.32</v>
      </c>
      <c r="D56" s="165">
        <v>1.32</v>
      </c>
      <c r="E56" s="165">
        <v>41.92</v>
      </c>
      <c r="F56" s="165">
        <v>47.92</v>
      </c>
      <c r="G56" s="165">
        <v>49.17</v>
      </c>
      <c r="H56" s="165">
        <v>53.83</v>
      </c>
      <c r="I56" s="65">
        <f>($C$57*C56)+($D$57*D56)+($E$57*E56)+($F$57*F56)+($G$57*G56)+($H$57*H56)</f>
        <v>0</v>
      </c>
      <c r="J56" s="134"/>
      <c r="K56" s="135"/>
      <c r="L56" s="135"/>
      <c r="M56" s="135"/>
      <c r="N56" s="135"/>
      <c r="O56" s="15"/>
      <c r="P56" s="15"/>
      <c r="Q56" s="15"/>
      <c r="R56" s="15"/>
      <c r="S56" s="15"/>
      <c r="T56" s="15"/>
      <c r="U56" s="15"/>
      <c r="V56" s="15"/>
      <c r="W56" s="15"/>
      <c r="X56" s="15"/>
      <c r="Y56" s="15"/>
      <c r="Z56" s="15"/>
    </row>
    <row r="57" spans="1:26" ht="48" customHeight="1" x14ac:dyDescent="0.2">
      <c r="A57" s="288"/>
      <c r="B57" s="57" t="s">
        <v>155</v>
      </c>
      <c r="C57" s="169">
        <v>0</v>
      </c>
      <c r="D57" s="169">
        <v>0</v>
      </c>
      <c r="E57" s="169">
        <v>0</v>
      </c>
      <c r="F57" s="169">
        <v>0</v>
      </c>
      <c r="G57" s="169">
        <v>0</v>
      </c>
      <c r="H57" s="169">
        <v>0</v>
      </c>
      <c r="I57" s="175">
        <f>SUM(I53:I56)</f>
        <v>0</v>
      </c>
      <c r="J57" s="302" t="s">
        <v>160</v>
      </c>
      <c r="K57" s="303"/>
      <c r="L57" s="303"/>
      <c r="M57" s="303"/>
      <c r="N57" s="303"/>
      <c r="O57" s="15"/>
      <c r="P57" s="15"/>
      <c r="Q57" s="15"/>
      <c r="R57" s="15"/>
      <c r="S57" s="15"/>
      <c r="T57" s="15"/>
      <c r="U57" s="15"/>
      <c r="V57" s="15"/>
      <c r="W57" s="15"/>
      <c r="X57" s="15"/>
      <c r="Y57" s="15"/>
      <c r="Z57" s="15"/>
    </row>
    <row r="58" spans="1:26" ht="12" customHeight="1" x14ac:dyDescent="0.2">
      <c r="A58" s="279" t="s">
        <v>14</v>
      </c>
      <c r="B58" s="53" t="s">
        <v>15</v>
      </c>
      <c r="C58" s="167">
        <v>0</v>
      </c>
      <c r="D58" s="167">
        <v>68.892600000000016</v>
      </c>
      <c r="E58" s="167">
        <v>78.078280000000007</v>
      </c>
      <c r="F58" s="167">
        <v>157.22472000000005</v>
      </c>
      <c r="G58" s="167">
        <v>253.67436000000004</v>
      </c>
      <c r="H58" s="167">
        <v>350.12400000000008</v>
      </c>
      <c r="I58" s="66">
        <f>($C$62*C58)+($D$62*D58)+($E$62*E58)+($F$62*F58)+($G$62*G58)+($H$62*H58)</f>
        <v>0</v>
      </c>
      <c r="J58" s="134"/>
      <c r="K58" s="135"/>
      <c r="L58" s="135"/>
      <c r="M58" s="135"/>
      <c r="N58" s="135"/>
      <c r="O58" s="15"/>
      <c r="P58" s="15"/>
      <c r="Q58" s="15"/>
      <c r="R58" s="15"/>
      <c r="S58" s="15"/>
      <c r="T58" s="15"/>
      <c r="U58" s="15"/>
      <c r="V58" s="15"/>
      <c r="W58" s="15"/>
      <c r="X58" s="15"/>
      <c r="Y58" s="15"/>
      <c r="Z58" s="15"/>
    </row>
    <row r="59" spans="1:26" ht="26.25" customHeight="1" x14ac:dyDescent="0.2">
      <c r="A59" s="280"/>
      <c r="B59" s="53" t="s">
        <v>139</v>
      </c>
      <c r="C59" s="167">
        <v>272.30653666666666</v>
      </c>
      <c r="D59" s="167">
        <v>640.49791066666671</v>
      </c>
      <c r="E59" s="167">
        <v>707.12985166666658</v>
      </c>
      <c r="F59" s="167">
        <v>1180.4718316666667</v>
      </c>
      <c r="G59" s="167">
        <v>1568.08746</v>
      </c>
      <c r="H59" s="167">
        <v>1639.7533349999999</v>
      </c>
      <c r="I59" s="67">
        <f>($C$62*C59)+($D$62*D59)+($E$62*E59)+($F$62*F59)+($G$62*G59)+($H$62*H59)</f>
        <v>0</v>
      </c>
      <c r="J59" s="134"/>
      <c r="K59" s="135"/>
      <c r="L59" s="135"/>
      <c r="M59" s="135"/>
      <c r="N59" s="135"/>
      <c r="O59" s="15"/>
      <c r="P59" s="15"/>
      <c r="Q59" s="15"/>
      <c r="R59" s="15"/>
      <c r="S59" s="15"/>
      <c r="T59" s="15"/>
      <c r="U59" s="15"/>
      <c r="V59" s="15"/>
      <c r="W59" s="15"/>
      <c r="X59" s="15"/>
      <c r="Y59" s="15"/>
      <c r="Z59" s="15"/>
    </row>
    <row r="60" spans="1:26" ht="12" customHeight="1" x14ac:dyDescent="0.2">
      <c r="A60" s="280"/>
      <c r="B60" s="53" t="s">
        <v>8</v>
      </c>
      <c r="C60" s="167">
        <v>45.661169999999998</v>
      </c>
      <c r="D60" s="167">
        <v>79.837481999999994</v>
      </c>
      <c r="E60" s="167">
        <v>88.381559999999993</v>
      </c>
      <c r="F60" s="167">
        <v>103.38155999999999</v>
      </c>
      <c r="G60" s="167">
        <v>141.74083000000002</v>
      </c>
      <c r="H60" s="167">
        <v>141.74083000000002</v>
      </c>
      <c r="I60" s="67">
        <f>($C$62*C60)+($D$62*D60)+($E$62*E60)+($F$62*F60)+($G$62*G60)+($H$62*H60)</f>
        <v>0</v>
      </c>
      <c r="J60" s="134"/>
      <c r="K60" s="135"/>
      <c r="L60" s="135"/>
      <c r="M60" s="135"/>
      <c r="N60" s="135"/>
      <c r="O60" s="15"/>
      <c r="P60" s="15"/>
      <c r="Q60" s="15"/>
      <c r="R60" s="15"/>
      <c r="S60" s="15"/>
      <c r="T60" s="15"/>
      <c r="U60" s="15"/>
      <c r="V60" s="15"/>
      <c r="W60" s="15"/>
      <c r="X60" s="15"/>
      <c r="Y60" s="15"/>
      <c r="Z60" s="15"/>
    </row>
    <row r="61" spans="1:26" ht="12" customHeight="1" x14ac:dyDescent="0.2">
      <c r="A61" s="280"/>
      <c r="B61" s="53" t="s">
        <v>12</v>
      </c>
      <c r="C61" s="167">
        <v>7.82</v>
      </c>
      <c r="D61" s="167">
        <v>7.82</v>
      </c>
      <c r="E61" s="167">
        <v>42.663333333333341</v>
      </c>
      <c r="F61" s="167">
        <v>55.163333333333327</v>
      </c>
      <c r="G61" s="167">
        <v>59.49666666666667</v>
      </c>
      <c r="H61" s="167">
        <v>60.413333333333334</v>
      </c>
      <c r="I61" s="67">
        <f>($C$62*C61)+($D$62*D61)+($E$62*E61)+($F$62*F61)+($G$62*G61)+($H$62*H61)</f>
        <v>0</v>
      </c>
      <c r="J61" s="134"/>
      <c r="K61" s="135"/>
      <c r="L61" s="135"/>
      <c r="M61" s="135"/>
      <c r="N61" s="135"/>
      <c r="O61" s="15"/>
      <c r="P61" s="15"/>
      <c r="Q61" s="15"/>
      <c r="R61" s="15"/>
      <c r="S61" s="15"/>
      <c r="T61" s="15"/>
      <c r="U61" s="15"/>
      <c r="V61" s="15"/>
      <c r="W61" s="15"/>
      <c r="X61" s="15"/>
      <c r="Y61" s="15"/>
      <c r="Z61" s="15"/>
    </row>
    <row r="62" spans="1:26" ht="42" customHeight="1" x14ac:dyDescent="0.2">
      <c r="A62" s="280"/>
      <c r="B62" s="54" t="s">
        <v>156</v>
      </c>
      <c r="C62" s="169">
        <v>0</v>
      </c>
      <c r="D62" s="169">
        <v>0</v>
      </c>
      <c r="E62" s="169">
        <v>0</v>
      </c>
      <c r="F62" s="169">
        <v>0</v>
      </c>
      <c r="G62" s="169">
        <v>0</v>
      </c>
      <c r="H62" s="169">
        <v>0</v>
      </c>
      <c r="I62" s="176">
        <f>SUM(I58:I61)</f>
        <v>0</v>
      </c>
      <c r="J62" s="302" t="s">
        <v>161</v>
      </c>
      <c r="K62" s="303"/>
      <c r="L62" s="303"/>
      <c r="M62" s="303"/>
      <c r="N62" s="303"/>
      <c r="O62" s="69"/>
      <c r="P62" s="69"/>
      <c r="Q62" s="69"/>
      <c r="R62" s="69"/>
      <c r="S62" s="69"/>
      <c r="T62" s="15"/>
      <c r="U62" s="15"/>
      <c r="V62" s="15"/>
      <c r="W62" s="15"/>
      <c r="X62" s="15"/>
      <c r="Y62" s="15"/>
      <c r="Z62" s="15"/>
    </row>
    <row r="63" spans="1:26" ht="12.75" x14ac:dyDescent="0.2">
      <c r="A63" s="184"/>
      <c r="B63" s="58"/>
      <c r="C63" s="59"/>
      <c r="D63" s="59"/>
      <c r="E63" s="59"/>
      <c r="F63" s="59"/>
      <c r="G63" s="59"/>
      <c r="H63" s="59"/>
      <c r="I63" s="60"/>
      <c r="J63" s="136"/>
      <c r="K63" s="136"/>
      <c r="L63" s="136"/>
      <c r="M63" s="136"/>
      <c r="N63" s="136"/>
      <c r="O63" s="49"/>
      <c r="P63" s="49"/>
      <c r="Q63" s="49"/>
      <c r="R63" s="49"/>
      <c r="S63" s="49"/>
      <c r="T63" s="15"/>
      <c r="U63" s="15"/>
      <c r="V63" s="15"/>
      <c r="W63" s="15"/>
      <c r="X63" s="15"/>
      <c r="Y63" s="15"/>
      <c r="Z63" s="15"/>
    </row>
    <row r="64" spans="1:26" ht="12" customHeight="1" x14ac:dyDescent="0.2">
      <c r="A64" s="279" t="s">
        <v>82</v>
      </c>
      <c r="B64" s="53" t="s">
        <v>15</v>
      </c>
      <c r="C64" s="167">
        <v>0</v>
      </c>
      <c r="D64" s="23"/>
      <c r="E64" s="23"/>
      <c r="F64" s="23"/>
      <c r="G64" s="23"/>
      <c r="H64" s="23"/>
      <c r="I64" s="67">
        <f>C64*0.6*(SUM($C$68:$H$68))</f>
        <v>0</v>
      </c>
      <c r="J64" s="134"/>
      <c r="K64" s="135"/>
      <c r="L64" s="135"/>
      <c r="M64" s="135"/>
      <c r="N64" s="135"/>
      <c r="O64" s="15"/>
      <c r="P64" s="15"/>
      <c r="Q64" s="15"/>
      <c r="R64" s="15"/>
      <c r="S64" s="15"/>
      <c r="T64" s="15"/>
      <c r="U64" s="15"/>
      <c r="V64" s="15"/>
      <c r="W64" s="15"/>
      <c r="X64" s="15"/>
      <c r="Y64" s="15"/>
      <c r="Z64" s="15"/>
    </row>
    <row r="65" spans="1:26" ht="27" customHeight="1" x14ac:dyDescent="0.2">
      <c r="A65" s="280"/>
      <c r="B65" s="53" t="s">
        <v>139</v>
      </c>
      <c r="C65" s="167">
        <v>375.30273</v>
      </c>
      <c r="D65" s="2"/>
      <c r="E65" s="2"/>
      <c r="F65" s="2"/>
      <c r="G65" s="2"/>
      <c r="H65" s="2"/>
      <c r="I65" s="67">
        <f>C65*0.6*(SUM($C$68:$H$68))</f>
        <v>0</v>
      </c>
      <c r="J65" s="134"/>
      <c r="K65" s="135"/>
      <c r="L65" s="135"/>
      <c r="M65" s="135"/>
      <c r="N65" s="135"/>
      <c r="O65" s="15"/>
      <c r="P65" s="15"/>
      <c r="Q65" s="15"/>
      <c r="R65" s="15"/>
      <c r="S65" s="15"/>
      <c r="T65" s="15"/>
      <c r="U65" s="15"/>
      <c r="V65" s="15"/>
      <c r="W65" s="15"/>
      <c r="X65" s="15"/>
      <c r="Y65" s="15"/>
      <c r="Z65" s="15"/>
    </row>
    <row r="66" spans="1:26" ht="12" customHeight="1" x14ac:dyDescent="0.2">
      <c r="A66" s="280"/>
      <c r="B66" s="53" t="s">
        <v>8</v>
      </c>
      <c r="C66" s="167">
        <v>285.883715</v>
      </c>
      <c r="D66" s="2"/>
      <c r="E66" s="2"/>
      <c r="F66" s="2"/>
      <c r="G66" s="2"/>
      <c r="H66" s="2"/>
      <c r="I66" s="67">
        <f>C66*0.6*(SUM($C$68:$H$68))</f>
        <v>0</v>
      </c>
      <c r="J66" s="134"/>
      <c r="K66" s="135"/>
      <c r="L66" s="135"/>
      <c r="M66" s="135"/>
      <c r="N66" s="135"/>
      <c r="O66" s="15"/>
      <c r="P66" s="15"/>
      <c r="Q66" s="15"/>
      <c r="R66" s="15"/>
      <c r="S66" s="15"/>
      <c r="T66" s="15"/>
      <c r="U66" s="15"/>
      <c r="V66" s="15"/>
      <c r="W66" s="15"/>
      <c r="X66" s="15"/>
      <c r="Y66" s="15"/>
      <c r="Z66" s="15"/>
    </row>
    <row r="67" spans="1:26" ht="12" customHeight="1" x14ac:dyDescent="0.2">
      <c r="A67" s="280"/>
      <c r="B67" s="53" t="s">
        <v>12</v>
      </c>
      <c r="C67" s="167">
        <v>13.7</v>
      </c>
      <c r="D67" s="2"/>
      <c r="E67" s="2"/>
      <c r="F67" s="2"/>
      <c r="G67" s="2"/>
      <c r="H67" s="2"/>
      <c r="I67" s="67">
        <f>C67*0.6*(SUM($C$68:$H$68))</f>
        <v>0</v>
      </c>
      <c r="J67" s="134"/>
      <c r="K67" s="135"/>
      <c r="L67" s="135"/>
      <c r="M67" s="135"/>
      <c r="N67" s="135"/>
      <c r="O67" s="15"/>
      <c r="P67" s="15"/>
      <c r="Q67" s="15"/>
      <c r="R67" s="15"/>
      <c r="S67" s="15"/>
      <c r="T67" s="15"/>
      <c r="U67" s="15"/>
      <c r="V67" s="15"/>
      <c r="W67" s="15"/>
      <c r="X67" s="15"/>
      <c r="Y67" s="15"/>
      <c r="Z67" s="15"/>
    </row>
    <row r="68" spans="1:26" ht="33" customHeight="1" x14ac:dyDescent="0.2">
      <c r="A68" s="281" t="s">
        <v>157</v>
      </c>
      <c r="B68" s="282"/>
      <c r="C68" s="168">
        <v>0</v>
      </c>
      <c r="D68" s="8"/>
      <c r="E68" s="8"/>
      <c r="F68" s="8"/>
      <c r="G68" s="8"/>
      <c r="H68" s="8"/>
      <c r="I68" s="68">
        <f>SUM(I64:I67)</f>
        <v>0</v>
      </c>
      <c r="J68" s="302" t="s">
        <v>31</v>
      </c>
      <c r="K68" s="303"/>
      <c r="L68" s="303"/>
      <c r="M68" s="303"/>
      <c r="N68" s="303"/>
      <c r="O68" s="15"/>
      <c r="P68" s="15"/>
      <c r="Q68" s="15"/>
      <c r="R68" s="15"/>
      <c r="S68" s="15"/>
      <c r="T68" s="15"/>
      <c r="U68" s="15"/>
      <c r="V68" s="15"/>
      <c r="W68" s="15"/>
      <c r="X68" s="15"/>
      <c r="Y68" s="15"/>
      <c r="Z68" s="15"/>
    </row>
    <row r="69" spans="1:26" ht="10.5" customHeight="1" x14ac:dyDescent="0.2">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row>
    <row r="70" spans="1:26" ht="10.5" customHeight="1" x14ac:dyDescent="0.2">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row>
    <row r="71" spans="1:26" ht="10.5" customHeight="1" thickBot="1" x14ac:dyDescent="0.25">
      <c r="A71" s="15"/>
      <c r="B71" s="15"/>
      <c r="C71" s="11"/>
      <c r="D71" s="15"/>
      <c r="E71" s="15"/>
      <c r="F71" s="15"/>
      <c r="G71" s="15"/>
      <c r="H71" s="15"/>
      <c r="I71" s="15"/>
      <c r="J71" s="15"/>
      <c r="K71" s="15"/>
      <c r="L71" s="15"/>
      <c r="M71" s="15"/>
      <c r="N71" s="15"/>
      <c r="O71" s="15"/>
      <c r="P71" s="15"/>
      <c r="Q71" s="15"/>
      <c r="R71" s="15"/>
      <c r="S71" s="15"/>
      <c r="T71" s="15"/>
      <c r="U71" s="15"/>
      <c r="V71" s="15"/>
      <c r="W71" s="15"/>
      <c r="X71" s="15"/>
      <c r="Y71" s="15"/>
      <c r="Z71" s="15"/>
    </row>
    <row r="72" spans="1:26" ht="45" customHeight="1" thickBot="1" x14ac:dyDescent="0.3">
      <c r="A72" s="181" t="s">
        <v>119</v>
      </c>
      <c r="B72" s="174">
        <f>(I57+I62+I68+I52)/1000</f>
        <v>0</v>
      </c>
      <c r="C72" s="45"/>
      <c r="D72" s="15"/>
      <c r="E72" s="15"/>
      <c r="F72" s="15"/>
      <c r="G72" s="15"/>
      <c r="H72" s="15"/>
      <c r="I72" s="15"/>
      <c r="J72" s="15"/>
      <c r="K72" s="15"/>
      <c r="L72" s="15"/>
      <c r="M72" s="15"/>
      <c r="N72" s="15"/>
      <c r="O72" s="15"/>
      <c r="P72" s="15"/>
      <c r="Q72" s="15"/>
      <c r="R72" s="15"/>
      <c r="S72" s="15"/>
      <c r="T72" s="15"/>
      <c r="U72" s="15"/>
      <c r="V72" s="15"/>
      <c r="W72" s="15"/>
      <c r="X72" s="15"/>
      <c r="Y72" s="15"/>
      <c r="Z72" s="15"/>
    </row>
    <row r="73" spans="1:26" ht="13.5" customHeight="1" x14ac:dyDescent="0.25">
      <c r="A73" s="182" t="s">
        <v>15</v>
      </c>
      <c r="B73" s="55">
        <f>(I53+I58+I64+I48)/1000</f>
        <v>0</v>
      </c>
      <c r="C73" s="45"/>
      <c r="D73" s="15"/>
      <c r="E73" s="15"/>
      <c r="F73" s="45"/>
      <c r="G73" s="15"/>
      <c r="H73" s="15"/>
      <c r="I73" s="15"/>
      <c r="J73" s="15"/>
      <c r="K73" s="15"/>
      <c r="L73" s="15"/>
      <c r="M73" s="15"/>
      <c r="N73" s="15"/>
      <c r="O73" s="15"/>
      <c r="P73" s="15"/>
      <c r="Q73" s="15"/>
      <c r="R73" s="15"/>
      <c r="S73" s="15"/>
      <c r="T73" s="15"/>
      <c r="U73" s="15"/>
      <c r="V73" s="15"/>
      <c r="W73" s="15"/>
      <c r="X73" s="15"/>
      <c r="Y73" s="15"/>
      <c r="Z73" s="15"/>
    </row>
    <row r="74" spans="1:26" ht="13.5" customHeight="1" x14ac:dyDescent="0.25">
      <c r="A74" s="182" t="s">
        <v>11</v>
      </c>
      <c r="B74" s="55">
        <f>(I54+I59+I65+I49)/1000</f>
        <v>0</v>
      </c>
      <c r="C74" s="45"/>
      <c r="D74" s="15"/>
      <c r="E74" s="15"/>
      <c r="F74" s="15"/>
      <c r="G74" s="46"/>
      <c r="H74" s="46"/>
      <c r="I74" s="46"/>
      <c r="J74" s="46"/>
      <c r="K74" s="46"/>
      <c r="L74" s="46"/>
      <c r="M74" s="15"/>
      <c r="N74" s="15"/>
      <c r="O74" s="15"/>
      <c r="P74" s="15"/>
      <c r="Q74" s="15"/>
      <c r="R74" s="15"/>
      <c r="S74" s="15"/>
      <c r="T74" s="15"/>
      <c r="U74" s="15"/>
      <c r="V74" s="15"/>
      <c r="W74" s="15"/>
      <c r="X74" s="15"/>
      <c r="Y74" s="15"/>
      <c r="Z74" s="15"/>
    </row>
    <row r="75" spans="1:26" ht="13.5" customHeight="1" x14ac:dyDescent="0.25">
      <c r="A75" s="182" t="s">
        <v>8</v>
      </c>
      <c r="B75" s="55">
        <f>(I55+I60+I66+I50)/1000</f>
        <v>0</v>
      </c>
      <c r="C75" s="45"/>
      <c r="D75" s="15"/>
      <c r="E75" s="15"/>
      <c r="F75" s="46"/>
      <c r="G75" s="46"/>
      <c r="H75" s="46"/>
      <c r="I75" s="46"/>
      <c r="J75" s="46"/>
      <c r="K75" s="46"/>
      <c r="L75" s="46"/>
      <c r="M75" s="15"/>
      <c r="N75" s="15"/>
      <c r="O75" s="15"/>
      <c r="P75" s="15"/>
      <c r="Q75" s="15"/>
      <c r="R75" s="15"/>
      <c r="S75" s="15"/>
      <c r="T75" s="15"/>
      <c r="U75" s="15"/>
      <c r="V75" s="15"/>
      <c r="W75" s="15"/>
      <c r="X75" s="15"/>
      <c r="Y75" s="15"/>
      <c r="Z75" s="15"/>
    </row>
    <row r="76" spans="1:26" ht="13.5" customHeight="1" thickBot="1" x14ac:dyDescent="0.3">
      <c r="A76" s="183" t="s">
        <v>12</v>
      </c>
      <c r="B76" s="56">
        <f>(I56+I61+I67+I51)/1000</f>
        <v>0</v>
      </c>
      <c r="C76" s="45"/>
      <c r="D76" s="15"/>
      <c r="E76" s="15"/>
      <c r="F76" s="46"/>
      <c r="G76" s="46"/>
      <c r="H76" s="46"/>
      <c r="I76" s="46"/>
      <c r="J76" s="46"/>
      <c r="K76" s="46"/>
      <c r="L76" s="46"/>
      <c r="M76" s="15"/>
      <c r="N76" s="15"/>
      <c r="O76" s="15"/>
      <c r="P76" s="15"/>
      <c r="Q76" s="15"/>
      <c r="R76" s="15"/>
      <c r="S76" s="15"/>
      <c r="T76" s="15"/>
      <c r="U76" s="15"/>
      <c r="V76" s="15"/>
      <c r="W76" s="15"/>
      <c r="X76" s="15"/>
      <c r="Y76" s="15"/>
      <c r="Z76" s="15"/>
    </row>
    <row r="77" spans="1:26" ht="12" customHeight="1" x14ac:dyDescent="0.2">
      <c r="A77" s="15"/>
      <c r="B77" s="15"/>
      <c r="C77" s="15"/>
      <c r="D77" s="15"/>
      <c r="E77" s="15"/>
      <c r="F77" s="15"/>
      <c r="G77" s="46"/>
      <c r="H77" s="46"/>
      <c r="I77" s="46"/>
      <c r="J77" s="46"/>
      <c r="K77" s="46"/>
      <c r="L77" s="46"/>
      <c r="M77" s="15"/>
      <c r="N77" s="15"/>
      <c r="O77" s="15"/>
      <c r="P77" s="15"/>
      <c r="Q77" s="15"/>
      <c r="R77" s="15"/>
      <c r="S77" s="15"/>
      <c r="T77" s="15"/>
      <c r="U77" s="15"/>
      <c r="V77" s="15"/>
      <c r="W77" s="15"/>
      <c r="X77" s="15"/>
      <c r="Y77" s="15"/>
      <c r="Z77" s="15"/>
    </row>
    <row r="78" spans="1:26" ht="10.5" customHeight="1" x14ac:dyDescent="0.2">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row>
    <row r="79" spans="1:26" ht="12" customHeight="1" x14ac:dyDescent="0.2">
      <c r="A79" s="15"/>
      <c r="B79" s="15"/>
      <c r="C79" s="15"/>
      <c r="D79" s="15"/>
      <c r="E79" s="15"/>
      <c r="F79" s="15"/>
      <c r="G79" s="46"/>
      <c r="H79" s="46"/>
      <c r="I79" s="46"/>
      <c r="J79" s="46"/>
      <c r="K79" s="46"/>
      <c r="L79" s="46"/>
      <c r="M79" s="15"/>
      <c r="N79" s="15"/>
      <c r="O79" s="15"/>
      <c r="P79" s="15"/>
      <c r="Q79" s="15"/>
      <c r="R79" s="15"/>
      <c r="S79" s="15"/>
      <c r="T79" s="15"/>
      <c r="U79" s="15"/>
      <c r="V79" s="15"/>
      <c r="W79" s="15"/>
      <c r="X79" s="15"/>
      <c r="Y79" s="15"/>
      <c r="Z79" s="15"/>
    </row>
    <row r="80" spans="1:26" ht="12" customHeight="1" x14ac:dyDescent="0.2">
      <c r="A80" s="15"/>
      <c r="B80" s="15"/>
      <c r="C80" s="15"/>
      <c r="D80" s="15"/>
      <c r="E80" s="15"/>
      <c r="F80" s="15"/>
      <c r="G80" s="46"/>
      <c r="H80" s="46"/>
      <c r="I80" s="46"/>
      <c r="J80" s="46"/>
      <c r="K80" s="46"/>
      <c r="L80" s="46"/>
      <c r="M80" s="15"/>
      <c r="N80" s="15"/>
      <c r="O80" s="15"/>
      <c r="P80" s="15"/>
      <c r="Q80" s="15"/>
      <c r="R80" s="15"/>
      <c r="S80" s="15"/>
      <c r="T80" s="15"/>
      <c r="U80" s="15"/>
      <c r="V80" s="15"/>
      <c r="W80" s="15"/>
      <c r="X80" s="15"/>
      <c r="Y80" s="15"/>
      <c r="Z80" s="15"/>
    </row>
    <row r="81" spans="1:26" ht="12" customHeight="1" x14ac:dyDescent="0.2">
      <c r="A81" s="15"/>
      <c r="B81" s="15"/>
      <c r="C81" s="15"/>
      <c r="D81" s="15"/>
      <c r="E81" s="15"/>
      <c r="F81" s="15"/>
      <c r="G81" s="46"/>
      <c r="H81" s="46"/>
      <c r="I81" s="46"/>
      <c r="J81" s="46"/>
      <c r="K81" s="46"/>
      <c r="L81" s="46"/>
      <c r="M81" s="15"/>
      <c r="N81" s="15"/>
      <c r="O81" s="15"/>
      <c r="P81" s="15"/>
      <c r="Q81" s="15"/>
      <c r="R81" s="15"/>
      <c r="S81" s="15"/>
      <c r="T81" s="15"/>
      <c r="U81" s="15"/>
      <c r="V81" s="15"/>
      <c r="W81" s="15"/>
      <c r="X81" s="15"/>
      <c r="Y81" s="15"/>
      <c r="Z81" s="15"/>
    </row>
    <row r="82" spans="1:26" ht="12" customHeight="1" x14ac:dyDescent="0.2">
      <c r="A82" s="15"/>
      <c r="B82" s="15"/>
      <c r="C82" s="15"/>
      <c r="D82" s="15"/>
      <c r="E82" s="15"/>
      <c r="F82" s="15"/>
      <c r="G82" s="46"/>
      <c r="H82" s="46"/>
      <c r="I82" s="46"/>
      <c r="J82" s="46"/>
      <c r="K82" s="46"/>
      <c r="L82" s="46"/>
      <c r="M82" s="15"/>
      <c r="N82" s="15"/>
      <c r="O82" s="15"/>
      <c r="P82" s="15"/>
      <c r="Q82" s="15"/>
      <c r="R82" s="15"/>
      <c r="S82" s="15"/>
      <c r="T82" s="15"/>
      <c r="U82" s="15"/>
      <c r="V82" s="15"/>
      <c r="W82" s="15"/>
      <c r="X82" s="15"/>
      <c r="Y82" s="15"/>
      <c r="Z82" s="15"/>
    </row>
    <row r="83" spans="1:26" ht="10.5" customHeight="1" x14ac:dyDescent="0.2">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spans="1:26" ht="10.5" customHeight="1" x14ac:dyDescent="0.2">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spans="1:26" ht="10.5" customHeight="1" x14ac:dyDescent="0.2">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spans="1:26" ht="10.5" customHeight="1" x14ac:dyDescent="0.2">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spans="1:26" ht="10.5" customHeight="1" x14ac:dyDescent="0.2">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spans="1:26" ht="10.5" customHeight="1" x14ac:dyDescent="0.2">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spans="1:26" ht="10.5" customHeight="1" x14ac:dyDescent="0.2">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spans="1:26" ht="10.5" customHeight="1" x14ac:dyDescent="0.2">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spans="1:26" ht="10.5" customHeight="1" x14ac:dyDescent="0.2">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spans="1:26" ht="10.5" customHeight="1" x14ac:dyDescent="0.2">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spans="1:26" ht="10.5" customHeight="1" x14ac:dyDescent="0.2">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spans="1:26" ht="10.5" customHeight="1" x14ac:dyDescent="0.2">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spans="1:26" ht="10.5" customHeight="1" x14ac:dyDescent="0.2">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spans="1:26" ht="10.5" customHeight="1" x14ac:dyDescent="0.2">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spans="1:26" ht="10.5" customHeight="1" x14ac:dyDescent="0.2">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spans="1:26" ht="10.5" customHeight="1" x14ac:dyDescent="0.2">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spans="1:26" ht="10.5" customHeight="1" x14ac:dyDescent="0.2">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spans="1:26" ht="10.5" customHeight="1" x14ac:dyDescent="0.2">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spans="1:26" ht="10.5" customHeight="1" x14ac:dyDescent="0.2">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spans="1:26" ht="10.5" customHeight="1" x14ac:dyDescent="0.2">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spans="1:26" ht="10.5" customHeight="1" x14ac:dyDescent="0.2">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spans="1:26" ht="10.5" customHeight="1" x14ac:dyDescent="0.2">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spans="1:26" ht="10.5" customHeight="1" x14ac:dyDescent="0.2">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spans="1:26" ht="10.5" customHeight="1" x14ac:dyDescent="0.2">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spans="1:26" ht="10.5" customHeight="1" x14ac:dyDescent="0.2">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spans="1:26" ht="10.5" customHeight="1" x14ac:dyDescent="0.2">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spans="1:26" ht="10.5" customHeight="1" x14ac:dyDescent="0.2">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spans="1:26" ht="10.5" customHeight="1" x14ac:dyDescent="0.2">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spans="1:26" ht="10.5" customHeight="1" x14ac:dyDescent="0.2">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spans="1:26" ht="10.5" customHeight="1" x14ac:dyDescent="0.2">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spans="1:26" ht="10.5" customHeight="1" x14ac:dyDescent="0.2">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spans="1:26" ht="10.5" customHeight="1" x14ac:dyDescent="0.2">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spans="1:26" ht="10.5" customHeight="1" x14ac:dyDescent="0.2">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spans="1:26" ht="10.5" customHeight="1" x14ac:dyDescent="0.2">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spans="1:26" ht="10.5" customHeight="1" x14ac:dyDescent="0.2">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spans="1:26" ht="10.5" customHeight="1" x14ac:dyDescent="0.2">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19" spans="1:26" ht="10.5" customHeight="1" x14ac:dyDescent="0.2">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row>
    <row r="120" spans="1:26" ht="10.5" customHeight="1" x14ac:dyDescent="0.2">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row>
    <row r="121" spans="1:26" ht="10.5" customHeight="1" x14ac:dyDescent="0.2">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row>
    <row r="122" spans="1:26" ht="10.5" customHeight="1" x14ac:dyDescent="0.2">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row>
    <row r="123" spans="1:26" ht="10.5" customHeight="1" x14ac:dyDescent="0.2">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row>
    <row r="124" spans="1:26" ht="10.5" customHeight="1" x14ac:dyDescent="0.2">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row>
    <row r="125" spans="1:26" ht="10.5" customHeight="1" x14ac:dyDescent="0.2">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spans="1:26" ht="10.5" customHeight="1" x14ac:dyDescent="0.2">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row>
    <row r="127" spans="1:26" ht="10.5" customHeight="1" x14ac:dyDescent="0.2">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row>
    <row r="128" spans="1:26" ht="10.5" customHeight="1" x14ac:dyDescent="0.2">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row>
    <row r="129" spans="1:26" ht="10.5" customHeight="1" x14ac:dyDescent="0.2">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row>
    <row r="130" spans="1:26" ht="10.5" customHeight="1" x14ac:dyDescent="0.2">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row>
    <row r="131" spans="1:26" ht="10.5" customHeight="1" x14ac:dyDescent="0.2">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row>
    <row r="132" spans="1:26" ht="10.5" customHeight="1" x14ac:dyDescent="0.2">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spans="1:26" ht="10.5" customHeight="1" x14ac:dyDescent="0.2">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row>
    <row r="134" spans="1:26" ht="10.5" customHeight="1" x14ac:dyDescent="0.2">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row>
    <row r="135" spans="1:26" ht="10.5" customHeight="1" x14ac:dyDescent="0.2">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row>
    <row r="136" spans="1:26" ht="10.5" customHeight="1" x14ac:dyDescent="0.2">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row>
    <row r="137" spans="1:26" ht="10.5" customHeight="1" x14ac:dyDescent="0.2">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spans="1:26" ht="10.5" customHeight="1" x14ac:dyDescent="0.2">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spans="1:26" ht="10.5" customHeight="1" x14ac:dyDescent="0.2">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row>
    <row r="140" spans="1:26" ht="10.5" customHeight="1" x14ac:dyDescent="0.2">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row>
    <row r="141" spans="1:26" ht="10.5" customHeight="1" x14ac:dyDescent="0.2">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row>
    <row r="142" spans="1:26" ht="10.5" customHeight="1" x14ac:dyDescent="0.2">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row>
    <row r="143" spans="1:26" ht="10.5" customHeight="1" x14ac:dyDescent="0.2">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row>
    <row r="144" spans="1:26" ht="10.5" customHeight="1" x14ac:dyDescent="0.2">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row>
    <row r="145" spans="1:26" ht="10.5" customHeight="1" x14ac:dyDescent="0.2">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row>
    <row r="146" spans="1:26" ht="10.5" customHeight="1" x14ac:dyDescent="0.2">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row>
    <row r="147" spans="1:26" ht="10.5" customHeight="1" x14ac:dyDescent="0.2">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row>
    <row r="148" spans="1:26" ht="10.5" customHeight="1" x14ac:dyDescent="0.2">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spans="1:26" ht="10.5" customHeight="1" x14ac:dyDescent="0.2">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spans="1:26" ht="10.5" customHeight="1" x14ac:dyDescent="0.2">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spans="1:26" ht="10.5" customHeight="1" x14ac:dyDescent="0.2">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spans="1:26" ht="10.5" customHeight="1" x14ac:dyDescent="0.2">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spans="1:26" ht="10.5" customHeight="1" x14ac:dyDescent="0.2">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spans="1:26" ht="10.5" customHeight="1" x14ac:dyDescent="0.2">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spans="1:26" ht="10.5" customHeight="1" x14ac:dyDescent="0.2">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spans="1:26" ht="10.5" customHeight="1" x14ac:dyDescent="0.2">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spans="1:26" ht="10.5" customHeight="1" x14ac:dyDescent="0.2">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spans="1:26" ht="10.5" customHeight="1" x14ac:dyDescent="0.2">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spans="1:26" ht="10.5" customHeight="1" x14ac:dyDescent="0.2">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spans="1:26" ht="10.5" customHeight="1" x14ac:dyDescent="0.2">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spans="1:26" ht="10.5" customHeight="1" x14ac:dyDescent="0.2">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spans="1:26" ht="10.5" customHeight="1" x14ac:dyDescent="0.2">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spans="1:26" ht="10.5" customHeight="1" x14ac:dyDescent="0.2">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spans="1:26" ht="10.5" customHeight="1" x14ac:dyDescent="0.2">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spans="1:26" ht="10.5" customHeight="1" x14ac:dyDescent="0.2">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spans="1:26" ht="10.5" customHeight="1" x14ac:dyDescent="0.2">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spans="1:26" ht="10.5" customHeight="1" x14ac:dyDescent="0.2">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spans="1:26" ht="10.5" customHeight="1" x14ac:dyDescent="0.2">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spans="1:26" ht="10.5" customHeight="1" x14ac:dyDescent="0.2">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spans="1:26" ht="10.5" customHeight="1" x14ac:dyDescent="0.2">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spans="1:26" ht="10.5" customHeight="1" x14ac:dyDescent="0.2">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spans="1:26" ht="10.5" customHeight="1" x14ac:dyDescent="0.2">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spans="1:26" ht="10.5" customHeight="1" x14ac:dyDescent="0.2">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spans="1:26" ht="10.5" customHeight="1" x14ac:dyDescent="0.2">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spans="1:26" ht="10.5" customHeight="1" x14ac:dyDescent="0.2">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spans="1:26" ht="10.5" customHeight="1" x14ac:dyDescent="0.2">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spans="1:26" ht="10.5" customHeight="1" x14ac:dyDescent="0.2">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spans="1:26" ht="10.5" customHeight="1" x14ac:dyDescent="0.2">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spans="1:26" ht="10.5" customHeight="1" x14ac:dyDescent="0.2">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spans="1:26" ht="10.5" customHeight="1" x14ac:dyDescent="0.2">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spans="1:26" ht="10.5" customHeight="1" x14ac:dyDescent="0.2">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spans="1:26" ht="10.5" customHeight="1" x14ac:dyDescent="0.2">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spans="1:26" ht="10.5" customHeight="1" x14ac:dyDescent="0.2">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spans="1:26" ht="10.5" customHeight="1" x14ac:dyDescent="0.2">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spans="1:26" ht="10.5" customHeight="1" x14ac:dyDescent="0.2">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spans="1:26" ht="10.5" customHeight="1" x14ac:dyDescent="0.2">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spans="1:26" ht="10.5" customHeight="1" x14ac:dyDescent="0.2">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spans="1:26" ht="10.5" customHeight="1" x14ac:dyDescent="0.2">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spans="1:26" ht="10.5" customHeight="1" x14ac:dyDescent="0.2">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spans="1:26" ht="10.5" customHeight="1" x14ac:dyDescent="0.2">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spans="1:26" ht="10.5" customHeight="1" x14ac:dyDescent="0.2">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spans="1:26" ht="10.5" customHeight="1" x14ac:dyDescent="0.2">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spans="1:26" ht="10.5" customHeight="1" x14ac:dyDescent="0.2">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spans="1:26" ht="10.5" customHeight="1" x14ac:dyDescent="0.2">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spans="1:26" ht="10.5" customHeight="1" x14ac:dyDescent="0.2">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spans="1:26" ht="10.5" customHeight="1" x14ac:dyDescent="0.2">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spans="1:26" ht="10.5" customHeight="1" x14ac:dyDescent="0.2">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spans="1:26" ht="10.5" customHeight="1" x14ac:dyDescent="0.2">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spans="1:26" ht="10.5" customHeight="1" x14ac:dyDescent="0.2">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spans="1:26" ht="10.5" customHeight="1" x14ac:dyDescent="0.2">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spans="1:26" ht="10.5" customHeight="1" x14ac:dyDescent="0.2">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spans="1:26" ht="10.5" customHeight="1" x14ac:dyDescent="0.2">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spans="1:26" ht="10.5" customHeight="1" x14ac:dyDescent="0.2">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spans="1:26" ht="10.5" customHeight="1" x14ac:dyDescent="0.2">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spans="1:26" ht="10.5" customHeight="1" x14ac:dyDescent="0.2">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spans="1:26" ht="10.5" customHeight="1" x14ac:dyDescent="0.2">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spans="1:26" ht="10.5" customHeight="1" x14ac:dyDescent="0.2">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spans="1:26" ht="10.5" customHeight="1" x14ac:dyDescent="0.2">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spans="1:26" ht="10.5" customHeight="1" x14ac:dyDescent="0.2">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spans="1:26" ht="10.5" customHeight="1" x14ac:dyDescent="0.2">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spans="1:26" ht="10.5" customHeight="1" x14ac:dyDescent="0.2">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spans="1:26" ht="10.5" customHeight="1" x14ac:dyDescent="0.2">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spans="1:26" ht="10.5" customHeight="1" x14ac:dyDescent="0.2">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spans="1:26" ht="10.5" customHeight="1" x14ac:dyDescent="0.2">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spans="1:26" ht="10.5" customHeight="1" x14ac:dyDescent="0.2">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spans="1:26" ht="10.5" customHeight="1" x14ac:dyDescent="0.2">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spans="1:26" ht="10.5" customHeight="1" x14ac:dyDescent="0.2">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spans="1:26" ht="10.5" customHeight="1" x14ac:dyDescent="0.2">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spans="1:26" ht="10.5" customHeight="1" x14ac:dyDescent="0.2">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spans="1:26" ht="10.5" customHeight="1" x14ac:dyDescent="0.2">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spans="1:26" ht="10.5" customHeight="1" x14ac:dyDescent="0.2">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spans="1:26" ht="10.5" customHeight="1" x14ac:dyDescent="0.2">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spans="1:26" ht="10.5" customHeight="1" x14ac:dyDescent="0.2">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spans="1:26" ht="10.5" customHeight="1" x14ac:dyDescent="0.2">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spans="1:26" ht="10.5" customHeight="1" x14ac:dyDescent="0.2">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spans="1:26" ht="10.5" customHeight="1" x14ac:dyDescent="0.2">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spans="1:26" ht="10.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spans="1:26" ht="10.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spans="1:26" ht="10.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spans="1:26" ht="10.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spans="1:26" ht="10.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spans="1:26" ht="10.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spans="1:26" ht="10.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spans="1:26" ht="10.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spans="1:26" ht="10.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spans="1:26" ht="10.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spans="1:26" ht="10.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spans="1:26" ht="10.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spans="1:26" ht="10.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spans="1:26" ht="10.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spans="1:26" ht="10.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spans="1:26" ht="10.5"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spans="1:26" ht="10.5"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spans="1:26" ht="10.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spans="1:26" ht="10.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spans="1:26" ht="10.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spans="1:26" ht="10.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spans="1:26" ht="10.5"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spans="1:26" ht="10.5"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spans="1:26" ht="10.5"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spans="1:26" ht="10.5"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spans="1:26" ht="10.5"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spans="1:26" ht="10.5"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spans="1:26" ht="10.5"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spans="1:26" ht="10.5"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spans="1:26" ht="10.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spans="1:26" ht="10.5"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spans="1:26" ht="10.5"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spans="1:26" ht="10.5"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spans="1:26" ht="10.5"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spans="1:26" ht="10.5"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row>
    <row r="262" spans="1:26" ht="10.5"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row>
    <row r="263" spans="1:26" ht="10.5"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row>
    <row r="264" spans="1:26" ht="10.5"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row>
    <row r="265" spans="1:26" ht="10.5"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row>
    <row r="266" spans="1:26" ht="10.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row>
    <row r="267" spans="1:26" ht="10.5"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row>
    <row r="268" spans="1:26" ht="10.5"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row>
    <row r="269" spans="1:26" ht="10.5"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row>
    <row r="270" spans="1:26" ht="10.5"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row>
    <row r="271" spans="1:26" ht="10.5"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row>
    <row r="272" spans="1:26" ht="10.5"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row>
    <row r="273" spans="1:26" ht="10.5"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row>
    <row r="274" spans="1:26" ht="10.5"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row>
    <row r="275" spans="1:26" ht="10.5"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row>
    <row r="276" spans="1:26" ht="10.5"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row>
    <row r="277" spans="1:26" ht="10.5"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row>
    <row r="278" spans="1:26" ht="10.5"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row>
    <row r="279" spans="1:26" ht="10.5"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row>
    <row r="280" spans="1:26" ht="10.5"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row>
    <row r="281" spans="1:26" ht="10.5"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row>
    <row r="282" spans="1:26" ht="10.5"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row>
    <row r="283" spans="1:26" ht="10.5"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row>
    <row r="284" spans="1:26" ht="10.5"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row>
    <row r="285" spans="1:26" ht="10.5"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row>
    <row r="286" spans="1:26" ht="10.5"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row>
    <row r="287" spans="1:26" ht="10.5"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row>
    <row r="288" spans="1:26" ht="10.5"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row>
    <row r="289" spans="1:26" ht="10.5"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row>
    <row r="290" spans="1:26" ht="10.5"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row>
    <row r="291" spans="1:26" ht="10.5"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row>
    <row r="292" spans="1:26" ht="10.5"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row>
    <row r="293" spans="1:26" ht="10.5"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row>
    <row r="294" spans="1:26" ht="10.5"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row>
    <row r="295" spans="1:26" ht="10.5"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row>
    <row r="296" spans="1:26" ht="10.5"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row>
    <row r="297" spans="1:26" ht="10.5"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row>
    <row r="298" spans="1:26" ht="10.5"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row>
    <row r="299" spans="1:26" ht="10.5"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row>
    <row r="300" spans="1:26" ht="10.5"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row>
    <row r="301" spans="1:26" ht="10.5"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row>
    <row r="302" spans="1:26" ht="10.5"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row>
    <row r="303" spans="1:26" ht="10.5"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row>
    <row r="304" spans="1:26" ht="10.5"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row>
    <row r="305" spans="1:26" ht="10.5"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row>
    <row r="306" spans="1:26" ht="10.5"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row>
    <row r="307" spans="1:26" ht="10.5"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row>
    <row r="308" spans="1:26" ht="10.5"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row>
    <row r="309" spans="1:26" ht="10.5"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row>
    <row r="310" spans="1:26" ht="10.5"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row>
    <row r="311" spans="1:26" ht="10.5"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row>
    <row r="312" spans="1:26" ht="10.5"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row>
    <row r="313" spans="1:26" ht="10.5"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row>
    <row r="314" spans="1:26" ht="10.5"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row>
    <row r="315" spans="1:26" ht="10.5"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row>
    <row r="316" spans="1:26" ht="10.5"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row>
    <row r="317" spans="1:26" ht="10.5"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row>
    <row r="318" spans="1:26" ht="10.5"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row>
    <row r="319" spans="1:26" ht="10.5"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row>
    <row r="320" spans="1:26" ht="10.5"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row>
    <row r="321" spans="1:26" ht="10.5"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row>
    <row r="322" spans="1:26" ht="10.5"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row>
    <row r="323" spans="1:26" ht="10.5"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row>
    <row r="324" spans="1:26" ht="10.5"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row>
    <row r="325" spans="1:26" ht="10.5"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row>
    <row r="326" spans="1:26" ht="10.5"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row>
    <row r="327" spans="1:26" ht="10.5"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row>
    <row r="328" spans="1:26" ht="10.5"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row>
    <row r="329" spans="1:26" ht="10.5"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row>
    <row r="330" spans="1:26" ht="10.5"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row>
    <row r="331" spans="1:26" ht="10.5"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row>
    <row r="332" spans="1:26" ht="10.5"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row>
    <row r="333" spans="1:26" ht="10.5"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row>
    <row r="334" spans="1:26" ht="10.5"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row>
    <row r="335" spans="1:26" ht="10.5"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row>
    <row r="336" spans="1:26" ht="10.5"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row>
    <row r="337" spans="1:26" ht="10.5"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row>
    <row r="338" spans="1:26" ht="10.5"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row>
    <row r="339" spans="1:26" ht="10.5"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row>
    <row r="340" spans="1:26" ht="10.5"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row>
    <row r="341" spans="1:26" ht="10.5"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row>
    <row r="342" spans="1:26" ht="10.5"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row>
    <row r="343" spans="1:26" ht="10.5"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row>
    <row r="344" spans="1:26" ht="10.5"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row>
    <row r="345" spans="1:26" ht="10.5"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row>
    <row r="346" spans="1:26" ht="10.5"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row>
    <row r="347" spans="1:26" ht="10.5"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row>
    <row r="348" spans="1:26" ht="10.5"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row>
    <row r="349" spans="1:26" ht="10.5"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row>
    <row r="350" spans="1:26" ht="10.5"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row>
    <row r="351" spans="1:26" ht="10.5"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row>
    <row r="352" spans="1:26" ht="10.5"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row>
    <row r="353" spans="1:26" ht="10.5"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row>
    <row r="354" spans="1:26" ht="10.5"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row>
    <row r="355" spans="1:26" ht="10.5"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row>
    <row r="356" spans="1:26" ht="10.5"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row>
    <row r="357" spans="1:26" ht="10.5"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row>
    <row r="358" spans="1:26" ht="10.5"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row>
    <row r="359" spans="1:26" ht="10.5"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row>
    <row r="360" spans="1:26" ht="10.5"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row>
    <row r="361" spans="1:26" ht="10.5"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row>
    <row r="362" spans="1:26" ht="10.5"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row>
    <row r="363" spans="1:26" ht="10.5"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row>
    <row r="364" spans="1:26" ht="10.5"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row>
    <row r="365" spans="1:26" ht="10.5"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row>
    <row r="366" spans="1:26" ht="10.5"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row>
    <row r="367" spans="1:26" ht="10.5"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row>
    <row r="368" spans="1:26" ht="10.5"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row>
    <row r="369" spans="1:26" ht="10.5"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row>
    <row r="370" spans="1:26" ht="10.5"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row>
    <row r="371" spans="1:26" ht="10.5"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row>
    <row r="372" spans="1:26" ht="10.5"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row>
    <row r="373" spans="1:26" ht="10.5"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row>
    <row r="374" spans="1:26" ht="10.5"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row>
    <row r="375" spans="1:26" ht="10.5"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row>
    <row r="376" spans="1:26" ht="10.5"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row>
    <row r="377" spans="1:26" ht="10.5"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row>
    <row r="378" spans="1:26" ht="10.5"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row>
    <row r="379" spans="1:26" ht="10.5"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row>
    <row r="380" spans="1:26" ht="10.5"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row>
    <row r="381" spans="1:26" ht="10.5"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row>
    <row r="382" spans="1:26" ht="10.5"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row>
    <row r="383" spans="1:26" ht="10.5"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row>
    <row r="384" spans="1:26" ht="10.5"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row>
    <row r="385" spans="1:26" ht="10.5"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row>
    <row r="386" spans="1:26" ht="10.5"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row>
    <row r="387" spans="1:26" ht="10.5"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row>
    <row r="388" spans="1:26" ht="10.5"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row>
    <row r="389" spans="1:26" ht="10.5"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row>
    <row r="390" spans="1:26" ht="10.5"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row>
    <row r="391" spans="1:26" ht="10.5"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row>
    <row r="392" spans="1:26" ht="10.5"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row>
    <row r="393" spans="1:26" ht="10.5"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row>
    <row r="394" spans="1:26" ht="10.5"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row>
    <row r="395" spans="1:26" ht="10.5"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row>
    <row r="396" spans="1:26" ht="10.5"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row>
    <row r="397" spans="1:26" ht="10.5"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row>
    <row r="398" spans="1:26" ht="10.5"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row>
    <row r="399" spans="1:26" ht="10.5"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row>
    <row r="400" spans="1:26" ht="10.5"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row>
    <row r="401" spans="1:26" ht="10.5"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row>
    <row r="402" spans="1:26" ht="10.5"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row>
    <row r="403" spans="1:26" ht="10.5"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row>
    <row r="404" spans="1:26" ht="10.5"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row>
    <row r="405" spans="1:26" ht="10.5"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row>
    <row r="406" spans="1:26" ht="10.5"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row>
    <row r="407" spans="1:26" ht="10.5"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row>
    <row r="408" spans="1:26" ht="10.5"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row>
    <row r="409" spans="1:26" ht="10.5"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row>
    <row r="410" spans="1:26" ht="10.5"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row>
    <row r="411" spans="1:26" ht="10.5"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row>
    <row r="412" spans="1:26" ht="10.5"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row>
    <row r="413" spans="1:26" ht="10.5"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row>
    <row r="414" spans="1:26" ht="10.5"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row>
    <row r="415" spans="1:26" ht="10.5"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row>
    <row r="416" spans="1:26" ht="10.5"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row>
    <row r="417" spans="1:26" ht="10.5"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row>
    <row r="418" spans="1:26" ht="10.5"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row>
    <row r="419" spans="1:26" ht="10.5"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row>
    <row r="420" spans="1:26" ht="10.5"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row>
    <row r="421" spans="1:26" ht="10.5"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row>
    <row r="422" spans="1:26" ht="10.5"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row>
    <row r="423" spans="1:26" ht="10.5"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row>
    <row r="424" spans="1:26" ht="10.5"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row>
    <row r="425" spans="1:26" ht="10.5"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row>
    <row r="426" spans="1:26" ht="10.5"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row>
    <row r="427" spans="1:26" ht="10.5"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row>
    <row r="428" spans="1:26" ht="10.5"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row>
    <row r="429" spans="1:26" ht="10.5"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row>
    <row r="430" spans="1:26" ht="10.5"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row>
    <row r="431" spans="1:26" ht="10.5"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row>
    <row r="432" spans="1:26" ht="10.5"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row>
    <row r="433" spans="1:26" ht="10.5"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row>
    <row r="434" spans="1:26" ht="10.5"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row>
    <row r="435" spans="1:26" ht="10.5"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row>
    <row r="436" spans="1:26" ht="10.5"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row>
    <row r="437" spans="1:26" ht="10.5"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row>
    <row r="438" spans="1:26" ht="10.5"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row>
    <row r="439" spans="1:26" ht="10.5"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row>
    <row r="440" spans="1:26" ht="10.5"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row>
    <row r="441" spans="1:26" ht="10.5"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row>
    <row r="442" spans="1:26" ht="10.5"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row>
    <row r="443" spans="1:26" ht="10.5"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row>
    <row r="444" spans="1:26" ht="10.5"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row>
    <row r="445" spans="1:26" ht="10.5"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row>
    <row r="446" spans="1:26" ht="10.5"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row>
    <row r="447" spans="1:26" ht="10.5"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row>
    <row r="448" spans="1:26" ht="10.5"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row>
    <row r="449" spans="1:26" ht="10.5"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row>
    <row r="450" spans="1:26" ht="10.5"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row>
    <row r="451" spans="1:26" ht="10.5"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row>
    <row r="452" spans="1:26" ht="10.5"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row>
    <row r="453" spans="1:26" ht="10.5"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row>
    <row r="454" spans="1:26" ht="10.5"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row>
    <row r="455" spans="1:26" ht="10.5"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row>
    <row r="456" spans="1:26" ht="10.5"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row>
    <row r="457" spans="1:26" ht="10.5"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row>
    <row r="458" spans="1:26" ht="10.5"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row>
    <row r="459" spans="1:26" ht="10.5"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row>
    <row r="460" spans="1:26" ht="10.5"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row>
    <row r="461" spans="1:26" ht="10.5"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row>
    <row r="462" spans="1:26" ht="10.5"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row>
    <row r="463" spans="1:26" ht="10.5"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row>
    <row r="464" spans="1:26" ht="10.5"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row>
    <row r="465" spans="1:26" ht="10.5"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row>
    <row r="466" spans="1:26" ht="10.5"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row>
    <row r="467" spans="1:26" ht="10.5"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row>
    <row r="468" spans="1:26" ht="10.5"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row>
    <row r="469" spans="1:26" ht="10.5"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row>
    <row r="470" spans="1:26" ht="10.5"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row>
    <row r="471" spans="1:26" ht="10.5"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row>
    <row r="472" spans="1:26" ht="10.5"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row>
    <row r="473" spans="1:26" ht="10.5"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row>
    <row r="474" spans="1:26" ht="10.5"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row>
    <row r="475" spans="1:26" ht="10.5"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row>
    <row r="476" spans="1:26" ht="10.5"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row>
    <row r="477" spans="1:26" ht="10.5"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row>
    <row r="478" spans="1:26" ht="10.5"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row>
    <row r="479" spans="1:26" ht="10.5"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row>
    <row r="480" spans="1:26" ht="10.5"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row>
    <row r="481" spans="1:26" ht="10.5"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row>
    <row r="482" spans="1:26" ht="10.5"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row>
    <row r="483" spans="1:26" ht="10.5"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row>
    <row r="484" spans="1:26" ht="10.5"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row>
    <row r="485" spans="1:26" ht="10.5"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row>
    <row r="486" spans="1:26" ht="10.5"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row>
    <row r="487" spans="1:26" ht="10.5"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row>
    <row r="488" spans="1:26" ht="10.5"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row>
    <row r="489" spans="1:26" ht="10.5"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row>
    <row r="490" spans="1:26" ht="10.5"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row>
    <row r="491" spans="1:26" ht="10.5"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row>
    <row r="492" spans="1:26" ht="10.5"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row>
    <row r="493" spans="1:26" ht="10.5"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row>
    <row r="494" spans="1:26" ht="10.5"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row>
    <row r="495" spans="1:26" ht="10.5"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row>
    <row r="496" spans="1:26" ht="10.5"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row>
    <row r="497" spans="1:26" ht="10.5"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row>
    <row r="498" spans="1:26" ht="10.5"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row>
    <row r="499" spans="1:26" ht="10.5"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row>
    <row r="500" spans="1:26" ht="10.5"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row>
    <row r="501" spans="1:26" ht="10.5"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row>
    <row r="502" spans="1:26" ht="10.5"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row>
    <row r="503" spans="1:26" ht="10.5"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row>
    <row r="504" spans="1:26" ht="10.5"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row>
    <row r="505" spans="1:26" ht="10.5"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row>
    <row r="506" spans="1:26" ht="10.5"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row>
    <row r="507" spans="1:26" ht="10.5"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row>
    <row r="508" spans="1:26" ht="10.5"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row>
    <row r="509" spans="1:26" ht="10.5"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row>
    <row r="510" spans="1:26" ht="10.5"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row>
    <row r="511" spans="1:26" ht="10.5"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row>
    <row r="512" spans="1:26" ht="10.5"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row>
    <row r="513" spans="1:26" ht="10.5"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row>
    <row r="514" spans="1:26" ht="10.5"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row>
    <row r="515" spans="1:26" ht="10.5"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row>
    <row r="516" spans="1:26" ht="10.5"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row>
    <row r="517" spans="1:26" ht="10.5"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row>
    <row r="518" spans="1:26" ht="10.5"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row>
    <row r="519" spans="1:26" ht="10.5"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row>
    <row r="520" spans="1:26" ht="10.5"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row>
    <row r="521" spans="1:26" ht="10.5"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row>
    <row r="522" spans="1:26" ht="10.5"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row>
    <row r="523" spans="1:26" ht="10.5"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row>
    <row r="524" spans="1:26" ht="10.5"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row>
    <row r="525" spans="1:26" ht="10.5"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row>
    <row r="526" spans="1:26" ht="10.5"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row>
    <row r="527" spans="1:26" ht="10.5"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row>
    <row r="528" spans="1:26" ht="10.5"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row>
    <row r="529" spans="1:26" ht="10.5"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row>
    <row r="530" spans="1:26" ht="10.5"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row>
    <row r="531" spans="1:26" ht="10.5"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row>
    <row r="532" spans="1:26" ht="10.5"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row>
    <row r="533" spans="1:26" ht="10.5"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row>
    <row r="534" spans="1:26" ht="10.5"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row>
    <row r="535" spans="1:26" ht="10.5"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row>
    <row r="536" spans="1:26" ht="10.5"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row>
    <row r="537" spans="1:26" ht="10.5"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row>
    <row r="538" spans="1:26" ht="10.5"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row>
    <row r="539" spans="1:26" ht="10.5"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row>
    <row r="540" spans="1:26" ht="10.5"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row>
    <row r="541" spans="1:26" ht="10.5"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row>
    <row r="542" spans="1:26" ht="10.5"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row>
    <row r="543" spans="1:26" ht="10.5"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row>
    <row r="544" spans="1:26" ht="10.5"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row>
    <row r="545" spans="1:26" ht="10.5"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row>
    <row r="546" spans="1:26" ht="10.5"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row>
    <row r="547" spans="1:26" ht="10.5"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row>
    <row r="548" spans="1:26" ht="10.5"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row>
    <row r="549" spans="1:26" ht="10.5"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row>
    <row r="550" spans="1:26" ht="10.5"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row>
    <row r="551" spans="1:26" ht="10.5"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row>
    <row r="552" spans="1:26" ht="10.5"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row>
    <row r="553" spans="1:26" ht="10.5"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row>
    <row r="554" spans="1:26" ht="10.5"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row>
    <row r="555" spans="1:26" ht="10.5"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row>
    <row r="556" spans="1:26" ht="10.5"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row>
    <row r="557" spans="1:26" ht="10.5"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row>
    <row r="558" spans="1:26" ht="10.5"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row>
    <row r="559" spans="1:26" ht="10.5"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row>
    <row r="560" spans="1:26" ht="10.5"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row>
    <row r="561" spans="1:26" ht="10.5"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row>
    <row r="562" spans="1:26" ht="10.5"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row>
    <row r="563" spans="1:26" ht="10.5"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row>
    <row r="564" spans="1:26" ht="10.5"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row>
    <row r="565" spans="1:26" ht="10.5"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row>
    <row r="566" spans="1:26" ht="10.5"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row>
    <row r="567" spans="1:26" ht="10.5"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row>
    <row r="568" spans="1:26" ht="10.5"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row>
    <row r="569" spans="1:26" ht="10.5"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row>
    <row r="570" spans="1:26" ht="10.5"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row>
    <row r="571" spans="1:26" ht="10.5"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row>
    <row r="572" spans="1:26" ht="10.5"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row>
    <row r="573" spans="1:26" ht="10.5"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row>
    <row r="574" spans="1:26" ht="10.5"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row>
    <row r="575" spans="1:26" ht="10.5"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row>
    <row r="576" spans="1:26" ht="10.5"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row>
    <row r="577" spans="1:26" ht="10.5"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row>
    <row r="578" spans="1:26" ht="10.5"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row>
    <row r="579" spans="1:26" ht="10.5"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row>
    <row r="580" spans="1:26" ht="10.5"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row>
    <row r="581" spans="1:26" ht="10.5"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row>
    <row r="582" spans="1:26" ht="10.5"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row>
    <row r="583" spans="1:26" ht="10.5"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row>
    <row r="584" spans="1:26" ht="10.5"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row>
    <row r="585" spans="1:26" ht="10.5"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row>
    <row r="586" spans="1:26" ht="10.5"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row>
    <row r="587" spans="1:26" ht="10.5"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row>
    <row r="588" spans="1:26" ht="10.5"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row>
    <row r="589" spans="1:26" ht="10.5"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row>
    <row r="590" spans="1:26" ht="10.5"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row>
    <row r="591" spans="1:26" ht="10.5"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row>
    <row r="592" spans="1:26" ht="10.5"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row>
    <row r="593" spans="1:26" ht="10.5"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row>
    <row r="594" spans="1:26" ht="10.5"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row>
    <row r="595" spans="1:26" ht="10.5"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row>
    <row r="596" spans="1:26" ht="10.5"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row>
    <row r="597" spans="1:26" ht="10.5"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row>
    <row r="598" spans="1:26" ht="10.5"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row>
    <row r="599" spans="1:26" ht="10.5"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row>
    <row r="600" spans="1:26" ht="10.5"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row>
    <row r="601" spans="1:26" ht="10.5"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row>
    <row r="602" spans="1:26" ht="10.5"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row>
    <row r="603" spans="1:26" ht="10.5"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row>
    <row r="604" spans="1:26" ht="10.5"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row>
    <row r="605" spans="1:26" ht="10.5"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row>
    <row r="606" spans="1:26" ht="10.5"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row>
    <row r="607" spans="1:26" ht="10.5"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row>
    <row r="608" spans="1:26" ht="10.5"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row>
    <row r="609" spans="1:26" ht="10.5"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row>
    <row r="610" spans="1:26" ht="10.5"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row>
    <row r="611" spans="1:26" ht="10.5"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row>
    <row r="612" spans="1:26" ht="10.5"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row>
    <row r="613" spans="1:26" ht="10.5"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row>
    <row r="614" spans="1:26" ht="10.5"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row>
    <row r="615" spans="1:26" ht="10.5"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row>
    <row r="616" spans="1:26" ht="10.5"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row>
    <row r="617" spans="1:26" ht="10.5"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row>
    <row r="618" spans="1:26" ht="10.5"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row>
    <row r="619" spans="1:26" ht="10.5"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row>
    <row r="620" spans="1:26" ht="10.5"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row>
    <row r="621" spans="1:26" ht="10.5"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row>
    <row r="622" spans="1:26" ht="10.5"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row>
    <row r="623" spans="1:26" ht="10.5"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row>
    <row r="624" spans="1:26" ht="10.5"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row>
    <row r="625" spans="1:26" ht="10.5"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row>
    <row r="626" spans="1:26" ht="10.5"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row>
    <row r="627" spans="1:26" ht="10.5"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row>
    <row r="628" spans="1:26" ht="10.5"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row>
    <row r="629" spans="1:26" ht="10.5"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row>
    <row r="630" spans="1:26" ht="10.5"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row>
    <row r="631" spans="1:26" ht="10.5"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row>
    <row r="632" spans="1:26" ht="10.5"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row>
    <row r="633" spans="1:26" ht="10.5"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row>
    <row r="634" spans="1:26" ht="10.5"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row>
    <row r="635" spans="1:26" ht="10.5"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row>
    <row r="636" spans="1:26" ht="10.5"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row>
    <row r="637" spans="1:26" ht="10.5"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row>
    <row r="638" spans="1:26" ht="10.5"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row>
    <row r="639" spans="1:26" ht="10.5"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row>
    <row r="640" spans="1:26" ht="10.5"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row>
    <row r="641" spans="1:26" ht="10.5"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row>
    <row r="642" spans="1:26" ht="10.5"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row>
    <row r="643" spans="1:26" ht="10.5"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row>
    <row r="644" spans="1:26" ht="10.5"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row>
    <row r="645" spans="1:26" ht="10.5"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row>
    <row r="646" spans="1:26" ht="10.5"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row>
    <row r="647" spans="1:26" ht="10.5"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row>
    <row r="648" spans="1:26" ht="10.5"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row>
    <row r="649" spans="1:26" ht="10.5"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row>
    <row r="650" spans="1:26" ht="10.5"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row>
    <row r="651" spans="1:26" ht="10.5"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row>
    <row r="652" spans="1:26" ht="10.5"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row>
    <row r="653" spans="1:26" ht="10.5"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row>
    <row r="654" spans="1:26" ht="10.5"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row>
    <row r="655" spans="1:26" ht="10.5"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row>
    <row r="656" spans="1:26" ht="10.5"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row>
    <row r="657" spans="1:26" ht="10.5"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row>
    <row r="658" spans="1:26" ht="10.5"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row>
    <row r="659" spans="1:26" ht="10.5"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row>
    <row r="660" spans="1:26" ht="10.5"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row>
    <row r="661" spans="1:26" ht="10.5"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row>
    <row r="662" spans="1:26" ht="10.5"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row>
    <row r="663" spans="1:26" ht="10.5"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row>
    <row r="664" spans="1:26" ht="10.5"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row>
    <row r="665" spans="1:26" ht="10.5"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row>
    <row r="666" spans="1:26" ht="10.5"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row>
    <row r="667" spans="1:26" ht="10.5"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row>
    <row r="668" spans="1:26" ht="10.5"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row>
    <row r="669" spans="1:26" ht="10.5"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row>
    <row r="670" spans="1:26" ht="10.5"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row>
    <row r="671" spans="1:26" ht="10.5"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row>
    <row r="672" spans="1:26" ht="10.5"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row>
    <row r="673" spans="1:26" ht="10.5"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row>
    <row r="674" spans="1:26" ht="10.5"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row>
    <row r="675" spans="1:26" ht="10.5"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row>
    <row r="676" spans="1:26" ht="10.5"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row>
    <row r="677" spans="1:26" ht="10.5"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row>
    <row r="678" spans="1:26" ht="10.5"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row>
    <row r="679" spans="1:26" ht="10.5"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row>
    <row r="680" spans="1:26" ht="10.5"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row>
    <row r="681" spans="1:26" ht="10.5"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row>
    <row r="682" spans="1:26" ht="10.5"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row>
    <row r="683" spans="1:26" ht="10.5"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row>
    <row r="684" spans="1:26" ht="10.5"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row>
    <row r="685" spans="1:26" ht="10.5"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row>
    <row r="686" spans="1:26" ht="10.5"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row>
    <row r="687" spans="1:26" ht="10.5"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row>
    <row r="688" spans="1:26" ht="10.5"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row>
    <row r="689" spans="1:26" ht="10.5"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row>
    <row r="690" spans="1:26" ht="10.5"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row>
    <row r="691" spans="1:26" ht="10.5"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row>
    <row r="692" spans="1:26" ht="10.5"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row>
    <row r="693" spans="1:26" ht="10.5"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row>
    <row r="694" spans="1:26" ht="10.5"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row>
    <row r="695" spans="1:26" ht="10.5"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row>
    <row r="696" spans="1:26" ht="10.5"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row>
    <row r="697" spans="1:26" ht="10.5"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row>
    <row r="698" spans="1:26" ht="10.5"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row>
    <row r="699" spans="1:26" ht="10.5"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row>
    <row r="700" spans="1:26" ht="10.5"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row>
    <row r="701" spans="1:26" ht="10.5"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row>
    <row r="702" spans="1:26" ht="10.5"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row>
    <row r="703" spans="1:26" ht="10.5"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row>
    <row r="704" spans="1:26" ht="10.5"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row>
    <row r="705" spans="1:26" ht="10.5"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row>
    <row r="706" spans="1:26" ht="10.5"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row>
    <row r="707" spans="1:26" ht="10.5"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row>
    <row r="708" spans="1:26" ht="10.5"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row>
    <row r="709" spans="1:26" ht="10.5"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row>
    <row r="710" spans="1:26" ht="10.5"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row>
    <row r="711" spans="1:26" ht="10.5"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row>
    <row r="712" spans="1:26" ht="10.5"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row>
    <row r="713" spans="1:26" ht="10.5"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row>
    <row r="714" spans="1:26" ht="10.5"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row>
    <row r="715" spans="1:26" ht="10.5"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row>
    <row r="716" spans="1:26" ht="10.5"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row>
    <row r="717" spans="1:26" ht="10.5"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row>
    <row r="718" spans="1:26" ht="10.5"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row>
    <row r="719" spans="1:26" ht="10.5"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row>
    <row r="720" spans="1:26" ht="10.5"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row>
    <row r="721" spans="1:26" ht="10.5"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row>
    <row r="722" spans="1:26" ht="10.5"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row>
    <row r="723" spans="1:26" ht="10.5"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row>
    <row r="724" spans="1:26" ht="10.5"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row>
    <row r="725" spans="1:26" ht="10.5"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row>
    <row r="726" spans="1:26" ht="10.5"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row>
    <row r="727" spans="1:26" ht="10.5"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row>
    <row r="728" spans="1:26" ht="10.5"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row>
    <row r="729" spans="1:26" ht="10.5"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row>
    <row r="730" spans="1:26" ht="10.5"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row>
    <row r="731" spans="1:26" ht="10.5"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row>
    <row r="732" spans="1:26" ht="10.5"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row>
    <row r="733" spans="1:26" ht="10.5"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row>
    <row r="734" spans="1:26" ht="10.5"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row>
    <row r="735" spans="1:26" ht="10.5"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row>
    <row r="736" spans="1:26" ht="10.5"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row>
    <row r="737" spans="1:26" ht="10.5"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row>
    <row r="738" spans="1:26" ht="10.5"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row>
    <row r="739" spans="1:26" ht="10.5"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row>
    <row r="740" spans="1:26" ht="10.5"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row>
    <row r="741" spans="1:26" ht="10.5"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row>
    <row r="742" spans="1:26" ht="10.5"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row>
    <row r="743" spans="1:26" ht="10.5"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row>
    <row r="744" spans="1:26" ht="10.5"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row>
    <row r="745" spans="1:26" ht="10.5"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row>
    <row r="746" spans="1:26" ht="10.5"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row>
    <row r="747" spans="1:26" ht="10.5"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row>
    <row r="748" spans="1:26" ht="10.5"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row>
    <row r="749" spans="1:26" ht="10.5"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row>
    <row r="750" spans="1:26" ht="10.5"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row>
    <row r="751" spans="1:26" ht="10.5"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row>
    <row r="752" spans="1:26" ht="10.5"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row>
    <row r="753" spans="1:26" ht="10.5"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row>
    <row r="754" spans="1:26" ht="10.5"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row>
    <row r="755" spans="1:26" ht="10.5"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row>
    <row r="756" spans="1:26" ht="10.5"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row>
    <row r="757" spans="1:26" ht="10.5"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row>
    <row r="758" spans="1:26" ht="10.5"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row>
    <row r="759" spans="1:26" ht="10.5"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row>
    <row r="760" spans="1:26" ht="10.5"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row>
    <row r="761" spans="1:26" ht="10.5"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row>
    <row r="762" spans="1:26" ht="10.5"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row>
    <row r="763" spans="1:26" ht="10.5"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row>
    <row r="764" spans="1:26" ht="10.5"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row>
    <row r="765" spans="1:26" ht="10.5"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row>
    <row r="766" spans="1:26" ht="10.5"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row>
    <row r="767" spans="1:26" ht="10.5"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row>
    <row r="768" spans="1:26" ht="10.5"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row>
    <row r="769" spans="1:26" ht="10.5"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row>
    <row r="770" spans="1:26" ht="10.5"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row>
    <row r="771" spans="1:26" ht="10.5"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row>
    <row r="772" spans="1:26" ht="10.5"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row>
    <row r="773" spans="1:26" ht="10.5"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row>
    <row r="774" spans="1:26" ht="10.5"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row>
    <row r="775" spans="1:26" ht="10.5"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row>
    <row r="776" spans="1:26" ht="10.5"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row>
    <row r="777" spans="1:26" ht="10.5"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row>
    <row r="778" spans="1:26" ht="10.5"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row>
    <row r="779" spans="1:26" ht="10.5"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row>
    <row r="780" spans="1:26" ht="10.5"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row>
    <row r="781" spans="1:26" ht="10.5"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row>
    <row r="782" spans="1:26" ht="10.5"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row>
    <row r="783" spans="1:26" ht="10.5"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row>
    <row r="784" spans="1:26" ht="10.5"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row>
    <row r="785" spans="1:26" ht="10.5"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row>
    <row r="786" spans="1:26" ht="10.5"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row>
    <row r="787" spans="1:26" ht="10.5"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row>
    <row r="788" spans="1:26" ht="10.5"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row>
    <row r="789" spans="1:26" ht="10.5"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row>
    <row r="790" spans="1:26" ht="10.5"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row>
    <row r="791" spans="1:26" ht="10.5"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row>
    <row r="792" spans="1:26" ht="10.5"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row>
    <row r="793" spans="1:26" ht="10.5"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row>
    <row r="794" spans="1:26" ht="10.5"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row>
    <row r="795" spans="1:26" ht="10.5"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row>
    <row r="796" spans="1:26" ht="10.5"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row>
    <row r="797" spans="1:26" ht="10.5"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row>
    <row r="798" spans="1:26" ht="10.5"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row>
    <row r="799" spans="1:26" ht="10.5"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row>
    <row r="800" spans="1:26" ht="10.5"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row>
    <row r="801" spans="1:26" ht="10.5"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row>
    <row r="802" spans="1:26" ht="10.5"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row>
    <row r="803" spans="1:26" ht="10.5"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row>
    <row r="804" spans="1:26" ht="10.5"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row>
    <row r="805" spans="1:26" ht="10.5"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row>
    <row r="806" spans="1:26" ht="10.5"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row>
    <row r="807" spans="1:26" ht="10.5"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row>
    <row r="808" spans="1:26" ht="10.5"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row>
    <row r="809" spans="1:26" ht="10.5"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row>
    <row r="810" spans="1:26" ht="10.5"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row>
    <row r="811" spans="1:26" ht="10.5"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row>
    <row r="812" spans="1:26" ht="10.5"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row>
    <row r="813" spans="1:26" ht="10.5"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row>
    <row r="814" spans="1:26" ht="10.5"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row>
    <row r="815" spans="1:26" ht="10.5"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row>
    <row r="816" spans="1:26" ht="10.5"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row>
    <row r="817" spans="1:26" ht="10.5"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row>
    <row r="818" spans="1:26" ht="10.5"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row>
    <row r="819" spans="1:26" ht="10.5"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row>
    <row r="820" spans="1:26" ht="10.5"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row>
    <row r="821" spans="1:26" ht="10.5"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row>
    <row r="822" spans="1:26" ht="10.5"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row>
    <row r="823" spans="1:26" ht="10.5"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row>
    <row r="824" spans="1:26" ht="10.5"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row>
    <row r="825" spans="1:26" ht="10.5"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row>
    <row r="826" spans="1:26" ht="10.5"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row>
    <row r="827" spans="1:26" ht="10.5"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row>
    <row r="828" spans="1:26" ht="10.5"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row>
    <row r="829" spans="1:26" ht="10.5"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row>
    <row r="830" spans="1:26" ht="10.5"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row>
    <row r="831" spans="1:26" ht="10.5"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row>
    <row r="832" spans="1:26" ht="10.5"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row>
    <row r="833" spans="1:26" ht="10.5"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row>
    <row r="834" spans="1:26" ht="10.5"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row>
    <row r="835" spans="1:26" ht="10.5"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row>
    <row r="836" spans="1:26" ht="10.5"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row>
    <row r="837" spans="1:26" ht="10.5"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row>
    <row r="838" spans="1:26" ht="10.5"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row>
    <row r="839" spans="1:26" ht="10.5"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row>
    <row r="840" spans="1:26" ht="10.5"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row>
    <row r="841" spans="1:26" ht="10.5"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row>
    <row r="842" spans="1:26" ht="10.5"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row>
    <row r="843" spans="1:26" ht="10.5"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row>
    <row r="844" spans="1:26" ht="10.5"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row>
    <row r="845" spans="1:26" ht="10.5"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row>
    <row r="846" spans="1:26" ht="10.5"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row>
    <row r="847" spans="1:26" ht="10.5"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row>
    <row r="848" spans="1:26" ht="10.5"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row>
    <row r="849" spans="1:26" ht="10.5"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row>
    <row r="850" spans="1:26" ht="10.5"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row>
    <row r="851" spans="1:26" ht="10.5"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row>
    <row r="852" spans="1:26" ht="10.5"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row>
    <row r="853" spans="1:26" ht="10.5"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row>
    <row r="854" spans="1:26" ht="10.5"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row>
    <row r="855" spans="1:26" ht="10.5"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row>
    <row r="856" spans="1:26" ht="10.5"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row>
    <row r="857" spans="1:26" ht="10.5"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row>
    <row r="858" spans="1:26" ht="10.5"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row>
    <row r="859" spans="1:26" ht="10.5"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row>
    <row r="860" spans="1:26" ht="10.5"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row>
    <row r="861" spans="1:26" ht="10.5"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row>
    <row r="862" spans="1:26" ht="10.5"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row>
    <row r="863" spans="1:26" ht="10.5"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row>
    <row r="864" spans="1:26" ht="10.5"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row>
    <row r="865" spans="1:26" ht="10.5"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row>
    <row r="866" spans="1:26" ht="10.5"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row>
    <row r="867" spans="1:26" ht="10.5"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row>
    <row r="868" spans="1:26" ht="10.5"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row>
    <row r="869" spans="1:26" ht="10.5"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row>
    <row r="870" spans="1:26" ht="10.5"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row>
    <row r="871" spans="1:26" ht="10.5"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row>
    <row r="872" spans="1:26" ht="10.5"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row>
    <row r="873" spans="1:26" ht="10.5"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row>
    <row r="874" spans="1:26" ht="10.5"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row>
    <row r="875" spans="1:26" ht="10.5"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row>
    <row r="876" spans="1:26" ht="10.5"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row>
    <row r="877" spans="1:26" ht="10.5"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row>
    <row r="878" spans="1:26" ht="10.5"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row>
    <row r="879" spans="1:26" ht="10.5"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row>
    <row r="880" spans="1:26" ht="10.5"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row>
    <row r="881" spans="1:26" ht="10.5"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row>
    <row r="882" spans="1:26" ht="10.5"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row>
    <row r="883" spans="1:26" ht="10.5"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row>
    <row r="884" spans="1:26" ht="10.5"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row>
    <row r="885" spans="1:26" ht="10.5"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row>
    <row r="886" spans="1:26" ht="10.5"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row>
    <row r="887" spans="1:26" ht="10.5"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row>
    <row r="888" spans="1:26" ht="10.5"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row>
    <row r="889" spans="1:26" ht="10.5"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row>
    <row r="890" spans="1:26" ht="10.5"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row>
    <row r="891" spans="1:26" ht="10.5"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row>
    <row r="892" spans="1:26" ht="10.5"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row>
    <row r="893" spans="1:26" ht="10.5"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row>
    <row r="894" spans="1:26" ht="10.5"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row>
    <row r="895" spans="1:26" ht="10.5"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row>
    <row r="896" spans="1:26" ht="10.5"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row>
    <row r="897" spans="1:26" ht="10.5"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row>
    <row r="898" spans="1:26" ht="10.5"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row>
    <row r="899" spans="1:26" ht="10.5"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row>
    <row r="900" spans="1:26" ht="10.5"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row>
    <row r="901" spans="1:26" ht="10.5"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row>
    <row r="902" spans="1:26" ht="10.5"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row>
    <row r="903" spans="1:26" ht="10.5"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row>
    <row r="904" spans="1:26" ht="10.5"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row>
    <row r="905" spans="1:26" ht="10.5"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row>
    <row r="906" spans="1:26" ht="10.5"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row>
    <row r="907" spans="1:26" ht="10.5"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row>
    <row r="908" spans="1:26" ht="10.5"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row>
    <row r="909" spans="1:26" ht="10.5"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row>
    <row r="910" spans="1:26" ht="10.5"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row>
    <row r="911" spans="1:26" ht="10.5"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row>
    <row r="912" spans="1:26" ht="10.5"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row>
    <row r="913" spans="1:26" ht="10.5"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row>
    <row r="914" spans="1:26" ht="10.5"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row>
    <row r="915" spans="1:26" ht="10.5"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row>
    <row r="916" spans="1:26" ht="10.5"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row>
    <row r="917" spans="1:26" ht="10.5"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row>
    <row r="918" spans="1:26" ht="10.5"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row>
    <row r="919" spans="1:26" ht="10.5"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row>
    <row r="920" spans="1:26" ht="10.5"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row>
    <row r="921" spans="1:26" ht="10.5"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row>
    <row r="922" spans="1:26" ht="10.5"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row>
    <row r="923" spans="1:26" ht="10.5"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row>
    <row r="924" spans="1:26" ht="10.5"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row>
    <row r="925" spans="1:26" ht="10.5"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row>
    <row r="926" spans="1:26" ht="10.5"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row>
    <row r="927" spans="1:26" ht="10.5"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row>
    <row r="928" spans="1:26" ht="10.5"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row>
    <row r="929" spans="1:26" ht="10.5"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row>
    <row r="930" spans="1:26" ht="10.5"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row>
    <row r="931" spans="1:26" ht="10.5"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row>
    <row r="932" spans="1:26" ht="10.5"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row>
    <row r="933" spans="1:26" ht="10.5"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row>
    <row r="934" spans="1:26" ht="10.5"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row>
    <row r="935" spans="1:26" ht="10.5"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row>
    <row r="936" spans="1:26" ht="10.5"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row>
    <row r="937" spans="1:26" ht="10.5"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row>
    <row r="938" spans="1:26" ht="10.5"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row>
    <row r="939" spans="1:26" ht="10.5"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row>
    <row r="940" spans="1:26" ht="10.5"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row>
    <row r="941" spans="1:26" ht="10.5"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row>
    <row r="942" spans="1:26" ht="10.5"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row>
    <row r="943" spans="1:26" ht="10.5"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row>
    <row r="944" spans="1:26" ht="10.5"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row>
    <row r="945" spans="1:26" ht="10.5"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row>
    <row r="946" spans="1:26" ht="10.5"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row>
    <row r="947" spans="1:26" ht="10.5"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row>
    <row r="948" spans="1:26" ht="10.5"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row>
    <row r="949" spans="1:26" ht="10.5"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row>
    <row r="950" spans="1:26" ht="10.5"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row>
    <row r="951" spans="1:26" ht="10.5"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row>
    <row r="952" spans="1:26" ht="10.5"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row>
    <row r="953" spans="1:26" ht="10.5"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row>
    <row r="954" spans="1:26" ht="10.5"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row>
    <row r="955" spans="1:26" ht="10.5"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row>
    <row r="956" spans="1:26" ht="10.5"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row>
    <row r="957" spans="1:26" ht="10.5"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row>
    <row r="958" spans="1:26" ht="10.5"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row>
    <row r="959" spans="1:26" ht="10.5"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row>
    <row r="960" spans="1:26" ht="10.5"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row>
    <row r="961" spans="1:26" ht="10.5"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row>
    <row r="962" spans="1:26" ht="10.5"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row>
    <row r="963" spans="1:26" ht="10.5"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row>
    <row r="964" spans="1:26" ht="10.5"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row>
    <row r="965" spans="1:26" ht="10.5"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row>
    <row r="966" spans="1:26" ht="10.5"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row>
    <row r="967" spans="1:26" ht="10.5"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row>
    <row r="968" spans="1:26" ht="10.5"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row>
    <row r="969" spans="1:26" ht="10.5"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row>
    <row r="970" spans="1:26" ht="10.5"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row>
    <row r="971" spans="1:26" ht="10.5"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row>
    <row r="972" spans="1:26" ht="10.5"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row>
    <row r="973" spans="1:26" ht="10.5"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row>
    <row r="974" spans="1:26" ht="10.5"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row>
    <row r="975" spans="1:26" ht="10.5"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row>
    <row r="976" spans="1:26" ht="10.5"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row>
    <row r="977" spans="1:26" ht="10.5"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row>
    <row r="978" spans="1:26" ht="10.5"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row>
    <row r="979" spans="1:26" ht="10.5"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row>
    <row r="980" spans="1:26" ht="10.5"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row>
    <row r="981" spans="1:26" ht="10.5"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row>
    <row r="982" spans="1:26" ht="10.5"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row>
    <row r="983" spans="1:26" ht="10.5"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row>
    <row r="984" spans="1:26" ht="10.5"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row>
    <row r="985" spans="1:26" ht="10.5"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row>
    <row r="986" spans="1:26" ht="10.5"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row>
    <row r="987" spans="1:26" ht="10.5"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row>
    <row r="988" spans="1:26" ht="10.5"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row>
    <row r="989" spans="1:26" ht="10.5"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row>
    <row r="990" spans="1:26" ht="10.5"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row>
    <row r="991" spans="1:26" ht="10.5"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row>
    <row r="992" spans="1:26" ht="10.5"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row>
    <row r="993" spans="1:26" ht="10.5"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row>
    <row r="994" spans="1:26" ht="10.5"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row>
    <row r="995" spans="1:26" ht="10.5"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row>
    <row r="996" spans="1:26" ht="10.5"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row>
    <row r="997" spans="1:26" ht="10.5"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row>
    <row r="998" spans="1:26" ht="10.5"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row>
    <row r="999" spans="1:26" ht="10.5"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row>
    <row r="1000" spans="1:26" ht="10.5"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row>
    <row r="1001" spans="1:26" ht="10.5" customHeight="1" x14ac:dyDescent="0.2">
      <c r="A1001" s="15"/>
      <c r="B1001" s="15"/>
      <c r="C1001" s="15"/>
      <c r="D1001" s="15"/>
      <c r="E1001" s="15"/>
      <c r="F1001" s="15"/>
      <c r="G1001" s="15"/>
      <c r="H1001" s="15"/>
      <c r="I1001" s="15"/>
      <c r="J1001" s="15"/>
      <c r="K1001" s="15"/>
      <c r="L1001" s="15"/>
      <c r="M1001" s="15"/>
      <c r="N1001" s="15"/>
      <c r="O1001" s="15"/>
      <c r="P1001" s="15"/>
      <c r="Q1001" s="15"/>
      <c r="R1001" s="15"/>
      <c r="S1001" s="15"/>
      <c r="T1001" s="15"/>
      <c r="U1001" s="15"/>
      <c r="V1001" s="15"/>
      <c r="W1001" s="15"/>
      <c r="X1001" s="15"/>
      <c r="Y1001" s="15"/>
      <c r="Z1001" s="15"/>
    </row>
    <row r="1002" spans="1:26" ht="10.5" customHeight="1" x14ac:dyDescent="0.2">
      <c r="A1002" s="15"/>
      <c r="B1002" s="15"/>
      <c r="C1002" s="15"/>
      <c r="D1002" s="15"/>
      <c r="E1002" s="15"/>
      <c r="F1002" s="15"/>
      <c r="G1002" s="15"/>
      <c r="H1002" s="15"/>
      <c r="I1002" s="15"/>
      <c r="J1002" s="15"/>
      <c r="K1002" s="15"/>
      <c r="L1002" s="15"/>
      <c r="M1002" s="15"/>
      <c r="N1002" s="15"/>
      <c r="O1002" s="15"/>
      <c r="P1002" s="15"/>
      <c r="Q1002" s="15"/>
      <c r="R1002" s="15"/>
      <c r="S1002" s="15"/>
      <c r="T1002" s="15"/>
      <c r="U1002" s="15"/>
      <c r="V1002" s="15"/>
      <c r="W1002" s="15"/>
      <c r="X1002" s="15"/>
      <c r="Y1002" s="15"/>
      <c r="Z1002" s="15"/>
    </row>
    <row r="1003" spans="1:26" ht="10.5" customHeight="1" x14ac:dyDescent="0.2">
      <c r="A1003" s="15"/>
      <c r="B1003" s="15"/>
      <c r="C1003" s="15"/>
      <c r="D1003" s="15"/>
      <c r="E1003" s="15"/>
      <c r="F1003" s="15"/>
      <c r="G1003" s="15"/>
      <c r="H1003" s="15"/>
      <c r="I1003" s="15"/>
      <c r="J1003" s="15"/>
      <c r="K1003" s="15"/>
      <c r="L1003" s="15"/>
      <c r="M1003" s="15"/>
      <c r="N1003" s="15"/>
      <c r="O1003" s="15"/>
      <c r="P1003" s="15"/>
      <c r="Q1003" s="15"/>
      <c r="R1003" s="15"/>
      <c r="S1003" s="15"/>
      <c r="T1003" s="15"/>
      <c r="U1003" s="15"/>
      <c r="V1003" s="15"/>
      <c r="W1003" s="15"/>
      <c r="X1003" s="15"/>
      <c r="Y1003" s="15"/>
      <c r="Z1003" s="15"/>
    </row>
    <row r="1004" spans="1:26" ht="10.5" customHeight="1" x14ac:dyDescent="0.2">
      <c r="A1004" s="15"/>
      <c r="B1004" s="15"/>
      <c r="C1004" s="15"/>
      <c r="D1004" s="15"/>
      <c r="E1004" s="15"/>
      <c r="F1004" s="15"/>
      <c r="G1004" s="15"/>
      <c r="H1004" s="15"/>
      <c r="I1004" s="15"/>
      <c r="J1004" s="15"/>
      <c r="K1004" s="15"/>
      <c r="L1004" s="15"/>
      <c r="M1004" s="15"/>
      <c r="N1004" s="15"/>
      <c r="O1004" s="15"/>
      <c r="P1004" s="15"/>
      <c r="Q1004" s="15"/>
      <c r="R1004" s="15"/>
      <c r="S1004" s="15"/>
      <c r="T1004" s="15"/>
      <c r="U1004" s="15"/>
      <c r="V1004" s="15"/>
      <c r="W1004" s="15"/>
      <c r="X1004" s="15"/>
      <c r="Y1004" s="15"/>
      <c r="Z1004" s="15"/>
    </row>
    <row r="1005" spans="1:26" ht="10.5" customHeight="1" x14ac:dyDescent="0.2">
      <c r="A1005" s="15"/>
      <c r="B1005" s="15"/>
      <c r="C1005" s="15"/>
      <c r="D1005" s="15"/>
      <c r="E1005" s="15"/>
      <c r="F1005" s="15"/>
      <c r="G1005" s="15"/>
      <c r="H1005" s="15"/>
      <c r="I1005" s="15"/>
      <c r="J1005" s="15"/>
      <c r="K1005" s="15"/>
      <c r="L1005" s="15"/>
      <c r="M1005" s="15"/>
      <c r="N1005" s="15"/>
      <c r="O1005" s="15"/>
      <c r="P1005" s="15"/>
      <c r="Q1005" s="15"/>
      <c r="R1005" s="15"/>
      <c r="S1005" s="15"/>
      <c r="T1005" s="15"/>
      <c r="U1005" s="15"/>
      <c r="V1005" s="15"/>
      <c r="W1005" s="15"/>
      <c r="X1005" s="15"/>
      <c r="Y1005" s="15"/>
      <c r="Z1005" s="15"/>
    </row>
    <row r="1006" spans="1:26" ht="10.5" customHeight="1" x14ac:dyDescent="0.2">
      <c r="A1006" s="15"/>
      <c r="B1006" s="15"/>
      <c r="C1006" s="15"/>
      <c r="D1006" s="15"/>
      <c r="E1006" s="15"/>
      <c r="F1006" s="15"/>
      <c r="G1006" s="15"/>
      <c r="H1006" s="15"/>
      <c r="I1006" s="15"/>
      <c r="J1006" s="15"/>
      <c r="K1006" s="15"/>
      <c r="L1006" s="15"/>
      <c r="M1006" s="15"/>
      <c r="N1006" s="15"/>
      <c r="O1006" s="15"/>
      <c r="P1006" s="15"/>
      <c r="Q1006" s="15"/>
      <c r="R1006" s="15"/>
      <c r="S1006" s="15"/>
      <c r="T1006" s="15"/>
      <c r="U1006" s="15"/>
      <c r="V1006" s="15"/>
      <c r="W1006" s="15"/>
      <c r="X1006" s="15"/>
      <c r="Y1006" s="15"/>
      <c r="Z1006" s="15"/>
    </row>
    <row r="1007" spans="1:26" ht="10.5" customHeight="1" x14ac:dyDescent="0.2">
      <c r="A1007" s="15"/>
      <c r="B1007" s="15"/>
      <c r="C1007" s="15"/>
      <c r="D1007" s="15"/>
      <c r="E1007" s="15"/>
      <c r="F1007" s="15"/>
      <c r="G1007" s="15"/>
      <c r="H1007" s="15"/>
      <c r="I1007" s="15"/>
      <c r="J1007" s="15"/>
      <c r="K1007" s="15"/>
      <c r="L1007" s="15"/>
      <c r="M1007" s="15"/>
      <c r="N1007" s="15"/>
      <c r="O1007" s="15"/>
      <c r="P1007" s="15"/>
      <c r="Q1007" s="15"/>
      <c r="R1007" s="15"/>
      <c r="S1007" s="15"/>
      <c r="T1007" s="15"/>
      <c r="U1007" s="15"/>
      <c r="V1007" s="15"/>
      <c r="W1007" s="15"/>
      <c r="X1007" s="15"/>
      <c r="Y1007" s="15"/>
      <c r="Z1007" s="15"/>
    </row>
    <row r="1008" spans="1:26" ht="10.5" customHeight="1" x14ac:dyDescent="0.2">
      <c r="A1008" s="15"/>
      <c r="B1008" s="15"/>
      <c r="C1008" s="15"/>
      <c r="D1008" s="15"/>
      <c r="E1008" s="15"/>
      <c r="F1008" s="15"/>
      <c r="G1008" s="15"/>
      <c r="H1008" s="15"/>
      <c r="I1008" s="15"/>
      <c r="J1008" s="15"/>
      <c r="K1008" s="15"/>
      <c r="L1008" s="15"/>
      <c r="M1008" s="15"/>
      <c r="N1008" s="15"/>
      <c r="O1008" s="15"/>
      <c r="P1008" s="15"/>
      <c r="Q1008" s="15"/>
      <c r="R1008" s="15"/>
      <c r="S1008" s="15"/>
      <c r="T1008" s="15"/>
      <c r="U1008" s="15"/>
      <c r="V1008" s="15"/>
      <c r="W1008" s="15"/>
      <c r="X1008" s="15"/>
      <c r="Y1008" s="15"/>
      <c r="Z1008" s="15"/>
    </row>
  </sheetData>
  <mergeCells count="30">
    <mergeCell ref="A3:N3"/>
    <mergeCell ref="I9:I10"/>
    <mergeCell ref="J62:N62"/>
    <mergeCell ref="J68:N68"/>
    <mergeCell ref="A58:A62"/>
    <mergeCell ref="J15:N15"/>
    <mergeCell ref="J20:N20"/>
    <mergeCell ref="J25:N25"/>
    <mergeCell ref="J31:N31"/>
    <mergeCell ref="J52:N52"/>
    <mergeCell ref="J57:N57"/>
    <mergeCell ref="A53:A57"/>
    <mergeCell ref="I46:I47"/>
    <mergeCell ref="A5:N5"/>
    <mergeCell ref="A1:N1"/>
    <mergeCell ref="A64:A67"/>
    <mergeCell ref="A68:B68"/>
    <mergeCell ref="C9:H9"/>
    <mergeCell ref="A10:B10"/>
    <mergeCell ref="A11:A15"/>
    <mergeCell ref="A16:A20"/>
    <mergeCell ref="A21:A25"/>
    <mergeCell ref="A27:A30"/>
    <mergeCell ref="A31:B31"/>
    <mergeCell ref="E35:F35"/>
    <mergeCell ref="C46:H46"/>
    <mergeCell ref="A47:B47"/>
    <mergeCell ref="A48:A52"/>
    <mergeCell ref="A7:B7"/>
    <mergeCell ref="A44:B44"/>
  </mergeCells>
  <pageMargins left="0.7" right="0.7" top="0.75" bottom="0.75" header="0" footer="0"/>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189F3F76A0B334AA60204B4E92FEED7" ma:contentTypeVersion="16" ma:contentTypeDescription="Crée un document." ma:contentTypeScope="" ma:versionID="fc81f336066ddacc6ac6c2d19e8487b9">
  <xsd:schema xmlns:xsd="http://www.w3.org/2001/XMLSchema" xmlns:xs="http://www.w3.org/2001/XMLSchema" xmlns:p="http://schemas.microsoft.com/office/2006/metadata/properties" xmlns:ns2="da56dc9f-29b9-4466-9a20-ca6299d5ae5a" xmlns:ns3="e4cdb940-96c3-47c0-957c-5bc73e37a537" targetNamespace="http://schemas.microsoft.com/office/2006/metadata/properties" ma:root="true" ma:fieldsID="d492266a5b85f115bbd9f1bacd80bb8f" ns2:_="" ns3:_="">
    <xsd:import namespace="da56dc9f-29b9-4466-9a20-ca6299d5ae5a"/>
    <xsd:import namespace="e4cdb940-96c3-47c0-957c-5bc73e37a53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56dc9f-29b9-4466-9a20-ca6299d5ae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4349eef9-7759-46e4-9824-051a3f8019a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cdb940-96c3-47c0-957c-5bc73e37a53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d689756-c674-4197-a06d-e42d6bc656a7}" ma:internalName="TaxCatchAll" ma:showField="CatchAllData" ma:web="e4cdb940-96c3-47c0-957c-5bc73e37a53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56dc9f-29b9-4466-9a20-ca6299d5ae5a">
      <Terms xmlns="http://schemas.microsoft.com/office/infopath/2007/PartnerControls"/>
    </lcf76f155ced4ddcb4097134ff3c332f>
    <TaxCatchAll xmlns="e4cdb940-96c3-47c0-957c-5bc73e37a537" xsi:nil="true"/>
  </documentManagement>
</p:properties>
</file>

<file path=customXml/itemProps1.xml><?xml version="1.0" encoding="utf-8"?>
<ds:datastoreItem xmlns:ds="http://schemas.openxmlformats.org/officeDocument/2006/customXml" ds:itemID="{A158D0D3-A627-4653-AF81-48B62371D0D6}">
  <ds:schemaRefs>
    <ds:schemaRef ds:uri="http://schemas.microsoft.com/sharepoint/v3/contenttype/forms"/>
  </ds:schemaRefs>
</ds:datastoreItem>
</file>

<file path=customXml/itemProps2.xml><?xml version="1.0" encoding="utf-8"?>
<ds:datastoreItem xmlns:ds="http://schemas.openxmlformats.org/officeDocument/2006/customXml" ds:itemID="{89B3221F-4F1B-45F2-86FB-1CEF8DF8AD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56dc9f-29b9-4466-9a20-ca6299d5ae5a"/>
    <ds:schemaRef ds:uri="e4cdb940-96c3-47c0-957c-5bc73e37a5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AF6244-314A-466E-BABB-C804EDC655AC}">
  <ds:schemaRefs>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purl.org/dc/elements/1.1/"/>
    <ds:schemaRef ds:uri="http://schemas.microsoft.com/office/infopath/2007/PartnerControls"/>
    <ds:schemaRef ds:uri="http://www.w3.org/XML/1998/namespace"/>
    <ds:schemaRef ds:uri="e4cdb940-96c3-47c0-957c-5bc73e37a537"/>
    <ds:schemaRef ds:uri="da56dc9f-29b9-4466-9a20-ca6299d5ae5a"/>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A lire avant de commencer</vt:lpstr>
      <vt:lpstr>Déchets des EEE</vt:lpstr>
      <vt:lpstr>Déchets de l'ameublement</vt:lpstr>
      <vt:lpstr>Déchets alimentaires</vt:lpstr>
      <vt:lpstr>Déchets en mélange</vt:lpstr>
      <vt:lpstr>Déchets en mélange (2)</vt:lpstr>
      <vt:lpstr>Déchets dangereux</vt:lpstr>
      <vt:lpstr>Véhicules</vt:lpstr>
      <vt:lpstr>Déchets du bâtiment</vt:lpstr>
      <vt:lpstr>Déchets des caves</vt:lpstr>
      <vt:lpstr>Bilan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HBeraud</dc:creator>
  <cp:lastModifiedBy>Laure LUCADOU</cp:lastModifiedBy>
  <cp:lastPrinted>2026-06-01T14:32:18Z</cp:lastPrinted>
  <dcterms:created xsi:type="dcterms:W3CDTF">2012-07-21T11:03:36Z</dcterms:created>
  <dcterms:modified xsi:type="dcterms:W3CDTF">2026-06-12T09:26:40Z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0x0101007189F3F76A0B334AA60204B4E92FEED7</vt:lpwstr>
  </property>
  <property fmtid="{D5CDD505-2E9C-101B-9397-08002B2CF9AE}" pid="3" name="MediaServiceImageTags">
    <vt:lpwstr/>
  </property>
</Properties>
</file>